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1 15  ДТ Проект 2018 " sheetId="1" r:id="rId1"/>
    <sheet name="НВВ подонтр. и неподконтр. (2)" sheetId="2" r:id="rId2"/>
  </sheets>
  <definedNames>
    <definedName name="_xlnm.Print_Area" localSheetId="0">'П1 15  ДТ Проект 2018 '!$A$1:$J$87</definedName>
  </definedNames>
  <calcPr fullCalcOnLoad="1"/>
</workbook>
</file>

<file path=xl/comments1.xml><?xml version="1.0" encoding="utf-8"?>
<comments xmlns="http://schemas.openxmlformats.org/spreadsheetml/2006/main">
  <authors>
    <author>Хижняк Наталья Григорьевна</author>
    <author>n.hizhnyak</author>
  </authors>
  <commentList>
    <comment ref="C25" authorId="0">
      <text>
        <r>
          <rPr>
            <b/>
            <sz val="9"/>
            <rFont val="Tahoma"/>
            <family val="2"/>
          </rPr>
          <t>Хижняк Наталья Григорьевна:</t>
        </r>
        <r>
          <rPr>
            <sz val="9"/>
            <rFont val="Tahoma"/>
            <family val="2"/>
          </rPr>
          <t xml:space="preserve">
в т.ч. Аудиторские услуги</t>
        </r>
      </text>
    </comment>
    <comment ref="C27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без расходов на зл. Энергию, тепловую энергию</t>
        </r>
      </text>
    </comment>
    <comment ref="D27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1 896-эл.энергия                  1 462-тепл энергия</t>
        </r>
      </text>
    </comment>
    <comment ref="E27" authorId="0">
      <text>
        <r>
          <rPr>
            <b/>
            <sz val="9"/>
            <rFont val="Tahoma"/>
            <family val="2"/>
          </rPr>
          <t>Хижняк Наталья Григорьевна:</t>
        </r>
        <r>
          <rPr>
            <sz val="9"/>
            <rFont val="Tahoma"/>
            <family val="2"/>
          </rPr>
          <t xml:space="preserve">
2 815-эл.энергия           1 905-тепл.энергия</t>
        </r>
      </text>
    </comment>
    <comment ref="C29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п.14.11 Бюджета:              расчет технол потерь ,            сертификац кач-ва,            поверка приборов</t>
        </r>
      </text>
    </comment>
    <comment ref="C30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Включает аттестацию  раб  мест </t>
        </r>
      </text>
    </comment>
    <comment ref="C34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п.14.14.Бюджета                    Хозрасходы</t>
        </r>
      </text>
    </comment>
    <comment ref="D34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Минус 3 372-резерв предстоящих расходов на 13-юз/пл</t>
        </r>
      </text>
    </comment>
    <comment ref="C59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Инвестиционная программа - инвестиционная сост в тарифе ( без    техприсоединения )</t>
        </r>
      </text>
    </comment>
    <comment ref="C61" authorId="1">
      <text>
        <r>
          <rPr>
            <b/>
            <sz val="8"/>
            <rFont val="Tahoma"/>
            <family val="2"/>
          </rPr>
          <t>n.hizhnyak:</t>
        </r>
        <r>
          <rPr>
            <sz val="8"/>
            <rFont val="Tahoma"/>
            <family val="2"/>
          </rPr>
          <t xml:space="preserve">
См приложение</t>
        </r>
      </text>
    </comment>
  </commentList>
</comments>
</file>

<file path=xl/sharedStrings.xml><?xml version="1.0" encoding="utf-8"?>
<sst xmlns="http://schemas.openxmlformats.org/spreadsheetml/2006/main" count="179" uniqueCount="169">
  <si>
    <t>Таблица П 1.15</t>
  </si>
  <si>
    <t xml:space="preserve">п.п. </t>
  </si>
  <si>
    <t xml:space="preserve">Наименование показателя        </t>
  </si>
  <si>
    <t xml:space="preserve">   2010г.            Отчет</t>
  </si>
  <si>
    <t xml:space="preserve">   2011г.            Отчет</t>
  </si>
  <si>
    <t>1</t>
  </si>
  <si>
    <t>Основные материалы</t>
  </si>
  <si>
    <t>2</t>
  </si>
  <si>
    <t>Работы и услуги производственн.характера</t>
  </si>
  <si>
    <t>3</t>
  </si>
  <si>
    <t>Топливо ( ГСМ )</t>
  </si>
  <si>
    <t>4</t>
  </si>
  <si>
    <t xml:space="preserve">Расходы на оплату труда                </t>
  </si>
  <si>
    <t>5</t>
  </si>
  <si>
    <t>Страховые взносы во внебюджетные фонды</t>
  </si>
  <si>
    <t>6</t>
  </si>
  <si>
    <t xml:space="preserve">Прочие расходы всего, в том числе:     </t>
  </si>
  <si>
    <t>Информац,консульт,юридические услуги</t>
  </si>
  <si>
    <t>Расходы на услуги коммунального хозяйства</t>
  </si>
  <si>
    <t>Охрана труда</t>
  </si>
  <si>
    <t>Командировочные расходы</t>
  </si>
  <si>
    <t>Подготовка кадров</t>
  </si>
  <si>
    <t>Расходы на страхование</t>
  </si>
  <si>
    <t>Прочие расходы</t>
  </si>
  <si>
    <t>7</t>
  </si>
  <si>
    <t>Итого расходы (п1-п6)</t>
  </si>
  <si>
    <t>8</t>
  </si>
  <si>
    <t>Расчет расходов (п.8),в т.ч.:</t>
  </si>
  <si>
    <t>Налоги - всего, в том числе:</t>
  </si>
  <si>
    <t>налог на землю</t>
  </si>
  <si>
    <t>налог на имущество</t>
  </si>
  <si>
    <t>транспортный налог</t>
  </si>
  <si>
    <t>налог на загрязнение окружающей среды</t>
  </si>
  <si>
    <t xml:space="preserve">Итого </t>
  </si>
  <si>
    <t>9</t>
  </si>
  <si>
    <t>Расчет расходов п.9</t>
  </si>
  <si>
    <t>Амортизация</t>
  </si>
  <si>
    <t>Проценты за кредит</t>
  </si>
  <si>
    <t>Прибыль на развитие</t>
  </si>
  <si>
    <t>Прибыль на инвестпрограмму</t>
  </si>
  <si>
    <t>Расходы социального характера</t>
  </si>
  <si>
    <t>Прибыль на поощрение</t>
  </si>
  <si>
    <t>Прибыль на прочие цели</t>
  </si>
  <si>
    <t>Итого расходов п.9</t>
  </si>
  <si>
    <t>НВВ всего ,в том числе:</t>
  </si>
  <si>
    <t>Подконтрольные расходы</t>
  </si>
  <si>
    <t>Неподконтрольные расходы, в том.числе:</t>
  </si>
  <si>
    <t>Прибыль на кап.вложения</t>
  </si>
  <si>
    <t>Налоги (без учета налога на прибыль)</t>
  </si>
  <si>
    <t>Теплоэнергия</t>
  </si>
  <si>
    <t>10</t>
  </si>
  <si>
    <t>НВВ  всего</t>
  </si>
  <si>
    <t>№
 п/п</t>
  </si>
  <si>
    <t xml:space="preserve">Статьи расходов </t>
  </si>
  <si>
    <t>1.</t>
  </si>
  <si>
    <t>Подконтрольные расходы организации, всего, в том числе:</t>
  </si>
  <si>
    <t>Расходы на оплату труда</t>
  </si>
  <si>
    <t>Материалы</t>
  </si>
  <si>
    <t xml:space="preserve">Ремонт основных фондов (хозспособ) </t>
  </si>
  <si>
    <t>Другие обоснованные подконтрольные расходы, в том числе:</t>
  </si>
  <si>
    <t>Работы и услуги производственного характера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</si>
  <si>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</si>
  <si>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</si>
  <si>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</si>
  <si>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информационные и консультационные услуги</t>
  </si>
  <si>
    <t>Расходы из прибыли, в том числе:</t>
  </si>
  <si>
    <t>2.</t>
  </si>
  <si>
    <t>Неподконтрольные расходы организации, всего, в том числе:</t>
  </si>
  <si>
    <t>Амортизация основных средств</t>
  </si>
  <si>
    <t>Отчисления на социальные нужды</t>
  </si>
  <si>
    <t>Налоги и сборы, в том числе:</t>
  </si>
  <si>
    <t>Плата за землю</t>
  </si>
  <si>
    <t>Транспортный налог</t>
  </si>
  <si>
    <t>Налог на имущество</t>
  </si>
  <si>
    <t>Плата за негативное воздействие на окружающую среду</t>
  </si>
  <si>
    <t>Прочие обоснованные неподконтрольные расходы (недополученный доход)</t>
  </si>
  <si>
    <t>Капитальные вложения производственного характера из прибыли</t>
  </si>
  <si>
    <t>Расходы, связанные с компенсацией выпадающих доходов от
 льготного технологического присоединения</t>
  </si>
  <si>
    <t>3.</t>
  </si>
  <si>
    <t xml:space="preserve">Результаты деятельности регулируемой организации </t>
  </si>
  <si>
    <t>1.1</t>
  </si>
  <si>
    <t>1.2</t>
  </si>
  <si>
    <t>1.3</t>
  </si>
  <si>
    <t>1.4</t>
  </si>
  <si>
    <t>1.4.1</t>
  </si>
  <si>
    <t>1.4.2</t>
  </si>
  <si>
    <t>1.4.3</t>
  </si>
  <si>
    <t>1.4.4</t>
  </si>
  <si>
    <t>1.4.5</t>
  </si>
  <si>
    <t>1.4.6</t>
  </si>
  <si>
    <t>1.4.9</t>
  </si>
  <si>
    <t>1.4.10</t>
  </si>
  <si>
    <t>1.5</t>
  </si>
  <si>
    <t>1.5.1</t>
  </si>
  <si>
    <t>1.5.2</t>
  </si>
  <si>
    <t>2.1</t>
  </si>
  <si>
    <t>2.2</t>
  </si>
  <si>
    <t>2.4</t>
  </si>
  <si>
    <t>2.5</t>
  </si>
  <si>
    <t>2.7</t>
  </si>
  <si>
    <t>2.8</t>
  </si>
  <si>
    <t>2.4.1</t>
  </si>
  <si>
    <t>2.4.2</t>
  </si>
  <si>
    <t>2.4.3</t>
  </si>
  <si>
    <t>2.4.4</t>
  </si>
  <si>
    <t>2.4.5</t>
  </si>
  <si>
    <t>2.6</t>
  </si>
  <si>
    <t>2.9</t>
  </si>
  <si>
    <t>Прочие обоснованные подконтрольные расходы</t>
  </si>
  <si>
    <t>Прочие обоснованные расходы из прибыли ( на развитие)</t>
  </si>
  <si>
    <t>Предложение
ДПТ ПК</t>
  </si>
  <si>
    <t>1.5.3</t>
  </si>
  <si>
    <t>1.5.4</t>
  </si>
  <si>
    <t>1.6</t>
  </si>
  <si>
    <t>1.6.1</t>
  </si>
  <si>
    <t>1.6.2</t>
  </si>
  <si>
    <t>Услуги связи,почты, банков</t>
  </si>
  <si>
    <t>Охранно-пожарная сигнализация</t>
  </si>
  <si>
    <t>Канцелярские расходы</t>
  </si>
  <si>
    <t>Аудиторские услуги</t>
  </si>
  <si>
    <t xml:space="preserve">Плата за аренду земли </t>
  </si>
  <si>
    <t>Сертификация электроэнергии</t>
  </si>
  <si>
    <t>Энерг. обследование э\оборудования</t>
  </si>
  <si>
    <t>НДС в оплате технологических потерь</t>
  </si>
  <si>
    <t>Теплонергия</t>
  </si>
  <si>
    <t>услуги связи, почты, банков</t>
  </si>
  <si>
    <t xml:space="preserve">Аренда  земли </t>
  </si>
  <si>
    <t xml:space="preserve">Электроэнергия </t>
  </si>
  <si>
    <t>Электроэнергия</t>
  </si>
  <si>
    <t>Плата за аренду земли</t>
  </si>
  <si>
    <t>канцелярские расходы</t>
  </si>
  <si>
    <t>содержание автотранспорта</t>
  </si>
  <si>
    <t>1.5.5.</t>
  </si>
  <si>
    <t>НДС в оплате технологичкских потерь э\энергии</t>
  </si>
  <si>
    <t>налог на прибыль</t>
  </si>
  <si>
    <t>Проект ОРМУПЭС</t>
  </si>
  <si>
    <t>Директор ОРМУПЭС</t>
  </si>
  <si>
    <t>Экономист</t>
  </si>
  <si>
    <t>Я.В.Белокопытов</t>
  </si>
  <si>
    <t>Д.А.Иванов</t>
  </si>
  <si>
    <t>Налог на прибыль</t>
  </si>
  <si>
    <t>Установка приборов учёта на границе балансововй принадлежности</t>
  </si>
  <si>
    <t>Услуги лаборатории</t>
  </si>
  <si>
    <t>Балансовые показатели, используемые при расчете тарифов:</t>
  </si>
  <si>
    <t>1.Мощность  в соответствии с которой произведен
расчет индивидуальных тарифов (МВт)</t>
  </si>
  <si>
    <t>2. Полезный отпуск электрической энергии, в соответствии с которым произведен
расчет индивидуальных тарифов на компенсацию потерь (тыс. кВтч)</t>
  </si>
  <si>
    <t>3.Потери электрической энергии, в соответствии с которыми произведен расчет
 индивидуального тарифа (тыс. кВтч)</t>
  </si>
  <si>
    <t>1.Показатель средней продолжительности прекращения передачи электрической энергии (Пп)</t>
  </si>
  <si>
    <t>2.Показатель качества предоставления возможности технологического присоединения (Птпр)</t>
  </si>
  <si>
    <t>3.Показатель уровня качества оказываемых услуг территориальных сетевых организаций (Птсо)</t>
  </si>
  <si>
    <t xml:space="preserve">пожарная охрана </t>
  </si>
  <si>
    <t>Расходы, связанные с компенсацией незапланированных расходов  или полученного избытка</t>
  </si>
  <si>
    <t xml:space="preserve">Выпадающие  доходы по технологическому присоединению </t>
  </si>
  <si>
    <t xml:space="preserve">Расходы, связанные с компенсацией незапланированных расходов </t>
  </si>
  <si>
    <t xml:space="preserve"> или полученного избытка</t>
  </si>
  <si>
    <t>Утверждено ДТПК</t>
  </si>
  <si>
    <t>Смета расходов, тыс.руб.</t>
  </si>
  <si>
    <t>1.4.11</t>
  </si>
  <si>
    <t>Коммунальные услуги (эллектроэнергия)</t>
  </si>
  <si>
    <t xml:space="preserve">Плановые показатели надежности и качества оказываемых услуг на долгосрочный период 2017 год  </t>
  </si>
  <si>
    <t>Плата за Потери электроэнергии</t>
  </si>
  <si>
    <t xml:space="preserve">Необходимая валовая выручка (НВВ) на содержание электрических сетей (без выпадающих доходов), всего: </t>
  </si>
  <si>
    <t>Факт ОРМУПЭС</t>
  </si>
  <si>
    <t>Смета расходов на содержание электрических сетей ОРМУПЭС на 2018г.</t>
  </si>
  <si>
    <t>2016 год факт</t>
  </si>
  <si>
    <t>2018 год
предложение
организации</t>
  </si>
  <si>
    <t>2017 год
утверждено ДТПК</t>
  </si>
  <si>
    <t>Смета расходов на  передачу  и  распределение  электрической  энергии по  ОРМУПЭС на  2018г.</t>
  </si>
  <si>
    <t>2016 год
утверждено ДТПК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</si>
</sst>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top" wrapTex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/>
    </xf>
    <xf numFmtId="0" fontId="28" fillId="0" borderId="12" xfId="0" applyFont="1" applyFill="1" applyBorder="1" applyAlignment="1">
      <alignment vertical="top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/>
    </xf>
    <xf numFmtId="9" fontId="27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vertical="top" wrapText="1"/>
    </xf>
    <xf numFmtId="3" fontId="31" fillId="0" borderId="10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3" fontId="27" fillId="0" borderId="10" xfId="0" applyNumberFormat="1" applyFont="1" applyBorder="1" applyAlignment="1">
      <alignment horizontal="right"/>
    </xf>
    <xf numFmtId="0" fontId="31" fillId="0" borderId="13" xfId="0" applyFont="1" applyFill="1" applyBorder="1" applyAlignment="1">
      <alignment horizontal="left"/>
    </xf>
    <xf numFmtId="3" fontId="28" fillId="0" borderId="10" xfId="0" applyNumberFormat="1" applyFont="1" applyFill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29" fillId="0" borderId="13" xfId="0" applyFont="1" applyBorder="1" applyAlignment="1">
      <alignment horizontal="right"/>
    </xf>
    <xf numFmtId="3" fontId="29" fillId="3" borderId="10" xfId="0" applyNumberFormat="1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29" fillId="0" borderId="11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/>
    </xf>
    <xf numFmtId="3" fontId="31" fillId="0" borderId="14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0" fontId="31" fillId="0" borderId="13" xfId="0" applyFont="1" applyBorder="1" applyAlignment="1">
      <alignment/>
    </xf>
    <xf numFmtId="0" fontId="28" fillId="0" borderId="13" xfId="0" applyFont="1" applyFill="1" applyBorder="1" applyAlignment="1">
      <alignment horizontal="left"/>
    </xf>
    <xf numFmtId="4" fontId="28" fillId="0" borderId="10" xfId="0" applyNumberFormat="1" applyFont="1" applyFill="1" applyBorder="1" applyAlignment="1">
      <alignment/>
    </xf>
    <xf numFmtId="0" fontId="29" fillId="0" borderId="13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right"/>
    </xf>
    <xf numFmtId="3" fontId="34" fillId="0" borderId="10" xfId="0" applyNumberFormat="1" applyFont="1" applyFill="1" applyBorder="1" applyAlignment="1">
      <alignment horizontal="center"/>
    </xf>
    <xf numFmtId="168" fontId="31" fillId="0" borderId="10" xfId="0" applyNumberFormat="1" applyFont="1" applyFill="1" applyBorder="1" applyAlignment="1">
      <alignment horizontal="center"/>
    </xf>
    <xf numFmtId="49" fontId="27" fillId="0" borderId="15" xfId="0" applyNumberFormat="1" applyFont="1" applyBorder="1" applyAlignment="1">
      <alignment vertical="top" wrapText="1"/>
    </xf>
    <xf numFmtId="0" fontId="27" fillId="0" borderId="15" xfId="0" applyFont="1" applyFill="1" applyBorder="1" applyAlignment="1">
      <alignment horizontal="left"/>
    </xf>
    <xf numFmtId="3" fontId="32" fillId="0" borderId="15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/>
    </xf>
    <xf numFmtId="49" fontId="27" fillId="0" borderId="0" xfId="0" applyNumberFormat="1" applyFont="1" applyBorder="1" applyAlignment="1">
      <alignment vertical="top" wrapText="1"/>
    </xf>
    <xf numFmtId="0" fontId="27" fillId="0" borderId="0" xfId="0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Border="1" applyAlignment="1">
      <alignment horizontal="center" vertical="top" wrapText="1"/>
    </xf>
    <xf numFmtId="49" fontId="27" fillId="0" borderId="16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168" fontId="28" fillId="0" borderId="10" xfId="0" applyNumberFormat="1" applyFont="1" applyFill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28" fillId="0" borderId="10" xfId="0" applyNumberFormat="1" applyFont="1" applyFill="1" applyBorder="1" applyAlignment="1">
      <alignment/>
    </xf>
    <xf numFmtId="0" fontId="35" fillId="0" borderId="13" xfId="0" applyFont="1" applyFill="1" applyBorder="1" applyAlignment="1">
      <alignment/>
    </xf>
    <xf numFmtId="49" fontId="28" fillId="0" borderId="17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3" fontId="27" fillId="0" borderId="12" xfId="0" applyNumberFormat="1" applyFont="1" applyBorder="1" applyAlignment="1">
      <alignment/>
    </xf>
    <xf numFmtId="168" fontId="27" fillId="0" borderId="12" xfId="0" applyNumberFormat="1" applyFont="1" applyBorder="1" applyAlignment="1">
      <alignment/>
    </xf>
    <xf numFmtId="0" fontId="29" fillId="0" borderId="18" xfId="0" applyFont="1" applyFill="1" applyBorder="1" applyAlignment="1">
      <alignment horizontal="right"/>
    </xf>
    <xf numFmtId="3" fontId="29" fillId="0" borderId="14" xfId="0" applyNumberFormat="1" applyFont="1" applyFill="1" applyBorder="1" applyAlignment="1">
      <alignment horizontal="center"/>
    </xf>
    <xf numFmtId="4" fontId="29" fillId="0" borderId="14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right"/>
    </xf>
    <xf numFmtId="3" fontId="33" fillId="0" borderId="16" xfId="0" applyNumberFormat="1" applyFont="1" applyFill="1" applyBorder="1" applyAlignment="1">
      <alignment horizontal="center"/>
    </xf>
    <xf numFmtId="4" fontId="43" fillId="0" borderId="16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168" fontId="45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2" fontId="36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 wrapText="1"/>
    </xf>
    <xf numFmtId="0" fontId="35" fillId="0" borderId="0" xfId="0" applyFont="1" applyAlignment="1">
      <alignment horizontal="right"/>
    </xf>
    <xf numFmtId="3" fontId="45" fillId="0" borderId="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/>
    </xf>
    <xf numFmtId="2" fontId="28" fillId="0" borderId="11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3" fontId="31" fillId="0" borderId="12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right"/>
    </xf>
    <xf numFmtId="0" fontId="29" fillId="0" borderId="16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center"/>
    </xf>
    <xf numFmtId="2" fontId="36" fillId="0" borderId="1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2" fontId="35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Alignment="1">
      <alignment horizontal="right"/>
    </xf>
    <xf numFmtId="0" fontId="35" fillId="0" borderId="0" xfId="0" applyFont="1" applyFill="1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  <xf numFmtId="0" fontId="36" fillId="0" borderId="13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170" fontId="35" fillId="0" borderId="10" xfId="0" applyNumberFormat="1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3"/>
  <sheetViews>
    <sheetView tabSelected="1" view="pageBreakPreview" zoomScaleNormal="75" zoomScaleSheetLayoutView="100" zoomScalePageLayoutView="0" workbookViewId="0" topLeftCell="A56">
      <selection activeCell="F80" sqref="F80"/>
    </sheetView>
  </sheetViews>
  <sheetFormatPr defaultColWidth="9.140625" defaultRowHeight="12.75" outlineLevelRow="1" outlineLevelCol="2"/>
  <cols>
    <col min="1" max="1" width="1.8515625" style="0" customWidth="1"/>
    <col min="2" max="2" width="6.00390625" style="0" customWidth="1"/>
    <col min="3" max="3" width="70.8515625" style="0" customWidth="1"/>
    <col min="4" max="4" width="11.57421875" style="0" hidden="1" customWidth="1" outlineLevel="2"/>
    <col min="5" max="5" width="15.00390625" style="0" hidden="1" customWidth="1" outlineLevel="1" collapsed="1"/>
    <col min="6" max="7" width="15.00390625" style="0" customWidth="1" outlineLevel="1"/>
    <col min="8" max="9" width="17.140625" style="0" customWidth="1"/>
    <col min="10" max="10" width="12.8515625" style="0" hidden="1" customWidth="1"/>
    <col min="11" max="11" width="9.421875" style="0" bestFit="1" customWidth="1"/>
  </cols>
  <sheetData>
    <row r="1" spans="2:10" ht="12.75">
      <c r="B1" s="141" t="s">
        <v>0</v>
      </c>
      <c r="C1" s="141"/>
      <c r="D1" s="141"/>
      <c r="E1" s="141"/>
      <c r="F1" s="141"/>
      <c r="G1" s="141"/>
      <c r="H1" s="141"/>
      <c r="I1" s="141"/>
      <c r="J1" s="17"/>
    </row>
    <row r="2" spans="2:10" ht="12.75">
      <c r="B2" s="16"/>
      <c r="C2" s="16"/>
      <c r="D2" s="16"/>
      <c r="E2" s="16"/>
      <c r="F2" s="16"/>
      <c r="G2" s="16"/>
      <c r="H2" s="16"/>
      <c r="I2" s="16"/>
      <c r="J2" s="17"/>
    </row>
    <row r="3" spans="2:10" ht="13.5" hidden="1">
      <c r="B3" s="18"/>
      <c r="C3" s="18"/>
      <c r="D3" s="18"/>
      <c r="E3" s="18"/>
      <c r="F3" s="18"/>
      <c r="G3" s="18"/>
      <c r="H3" s="18"/>
      <c r="I3" s="18"/>
      <c r="J3" s="17"/>
    </row>
    <row r="4" spans="2:10" ht="14.25">
      <c r="B4" s="142" t="s">
        <v>167</v>
      </c>
      <c r="C4" s="142"/>
      <c r="D4" s="142"/>
      <c r="E4" s="142"/>
      <c r="F4" s="142"/>
      <c r="G4" s="142"/>
      <c r="H4" s="142"/>
      <c r="I4" s="142"/>
      <c r="J4" s="17"/>
    </row>
    <row r="5" spans="2:10" ht="13.5" hidden="1">
      <c r="B5" s="142"/>
      <c r="C5" s="142"/>
      <c r="D5" s="142"/>
      <c r="E5" s="142"/>
      <c r="F5" s="142"/>
      <c r="G5" s="142"/>
      <c r="H5" s="142"/>
      <c r="I5" s="142"/>
      <c r="J5" s="17"/>
    </row>
    <row r="6" spans="2:10" ht="13.5" hidden="1">
      <c r="B6" s="142"/>
      <c r="C6" s="142"/>
      <c r="D6" s="142"/>
      <c r="E6" s="142"/>
      <c r="F6" s="142"/>
      <c r="G6" s="142"/>
      <c r="H6" s="142"/>
      <c r="I6" s="142"/>
      <c r="J6" s="17"/>
    </row>
    <row r="7" spans="2:10" ht="13.5" hidden="1">
      <c r="B7" s="142"/>
      <c r="C7" s="142"/>
      <c r="D7" s="142"/>
      <c r="E7" s="142"/>
      <c r="F7" s="142"/>
      <c r="G7" s="142"/>
      <c r="H7" s="142"/>
      <c r="I7" s="142"/>
      <c r="J7" s="17"/>
    </row>
    <row r="8" spans="2:10" ht="13.5" hidden="1">
      <c r="B8" s="20"/>
      <c r="C8" s="20"/>
      <c r="D8" s="20"/>
      <c r="E8" s="20"/>
      <c r="F8" s="20"/>
      <c r="G8" s="20"/>
      <c r="H8" s="20"/>
      <c r="I8" s="20"/>
      <c r="J8" s="17"/>
    </row>
    <row r="9" spans="2:10" ht="13.5" hidden="1">
      <c r="B9" s="20"/>
      <c r="C9" s="20"/>
      <c r="D9" s="20"/>
      <c r="E9" s="20"/>
      <c r="F9" s="20"/>
      <c r="G9" s="20"/>
      <c r="H9" s="20"/>
      <c r="I9" s="20"/>
      <c r="J9" s="17"/>
    </row>
    <row r="10" spans="2:10" ht="13.5" hidden="1">
      <c r="B10" s="20"/>
      <c r="C10" s="20"/>
      <c r="D10" s="20"/>
      <c r="E10" s="20"/>
      <c r="F10" s="20"/>
      <c r="G10" s="20"/>
      <c r="H10" s="20"/>
      <c r="I10" s="20"/>
      <c r="J10" s="17"/>
    </row>
    <row r="11" spans="2:10" ht="15">
      <c r="B11" s="19"/>
      <c r="C11" s="19"/>
      <c r="D11" s="19"/>
      <c r="E11" s="19"/>
      <c r="F11" s="19"/>
      <c r="G11" s="19"/>
      <c r="H11" s="19"/>
      <c r="I11" s="19"/>
      <c r="J11" s="17"/>
    </row>
    <row r="12" spans="2:10" ht="12.75" customHeight="1">
      <c r="B12" s="143" t="s">
        <v>1</v>
      </c>
      <c r="C12" s="143" t="s">
        <v>2</v>
      </c>
      <c r="D12" s="143" t="s">
        <v>3</v>
      </c>
      <c r="E12" s="143" t="s">
        <v>4</v>
      </c>
      <c r="F12" s="143">
        <v>2016</v>
      </c>
      <c r="G12" s="146">
        <v>2016</v>
      </c>
      <c r="H12" s="146">
        <v>2017</v>
      </c>
      <c r="I12" s="146">
        <v>2018</v>
      </c>
      <c r="J12" s="154" t="s">
        <v>110</v>
      </c>
    </row>
    <row r="13" spans="2:10" ht="29.25" customHeight="1">
      <c r="B13" s="144"/>
      <c r="C13" s="144"/>
      <c r="D13" s="144"/>
      <c r="E13" s="144"/>
      <c r="F13" s="145"/>
      <c r="G13" s="147"/>
      <c r="H13" s="147"/>
      <c r="I13" s="147"/>
      <c r="J13" s="155"/>
    </row>
    <row r="14" spans="2:10" ht="13.5" customHeight="1">
      <c r="B14" s="144"/>
      <c r="C14" s="144"/>
      <c r="D14" s="144"/>
      <c r="E14" s="144"/>
      <c r="F14" s="148" t="s">
        <v>155</v>
      </c>
      <c r="G14" s="148" t="s">
        <v>162</v>
      </c>
      <c r="H14" s="148" t="s">
        <v>155</v>
      </c>
      <c r="I14" s="148" t="s">
        <v>135</v>
      </c>
      <c r="J14" s="154">
        <v>2014</v>
      </c>
    </row>
    <row r="15" spans="2:10" ht="15.75" customHeight="1">
      <c r="B15" s="144"/>
      <c r="C15" s="144"/>
      <c r="D15" s="145"/>
      <c r="E15" s="145"/>
      <c r="F15" s="149"/>
      <c r="G15" s="149"/>
      <c r="H15" s="149"/>
      <c r="I15" s="149"/>
      <c r="J15" s="155"/>
    </row>
    <row r="16" spans="2:10" ht="15" customHeight="1">
      <c r="B16" s="21">
        <v>1</v>
      </c>
      <c r="C16" s="21">
        <v>2</v>
      </c>
      <c r="D16" s="21"/>
      <c r="E16" s="21">
        <v>3</v>
      </c>
      <c r="F16" s="21"/>
      <c r="G16" s="21"/>
      <c r="H16" s="22">
        <v>4</v>
      </c>
      <c r="I16" s="21">
        <v>5</v>
      </c>
      <c r="J16" s="23">
        <v>8</v>
      </c>
    </row>
    <row r="17" spans="2:10" ht="15" customHeight="1" outlineLevel="1">
      <c r="B17" s="71" t="s">
        <v>5</v>
      </c>
      <c r="C17" s="24" t="s">
        <v>6</v>
      </c>
      <c r="D17" s="25">
        <f>28374+1430</f>
        <v>29804</v>
      </c>
      <c r="E17" s="25">
        <v>1993</v>
      </c>
      <c r="F17" s="116">
        <f>'НВВ подонтр. и неподконтр. (2)'!D8</f>
        <v>2627.93</v>
      </c>
      <c r="G17" s="116">
        <f>'НВВ подонтр. и неподконтр. (2)'!E8</f>
        <v>2627.93</v>
      </c>
      <c r="H17" s="116">
        <f>'НВВ подонтр. и неподконтр. (2)'!F8</f>
        <v>2723.93</v>
      </c>
      <c r="I17" s="116">
        <f>'НВВ подонтр. и неподконтр. (2)'!G8</f>
        <v>2843.78292</v>
      </c>
      <c r="J17" s="26"/>
    </row>
    <row r="18" spans="2:10" ht="15" customHeight="1" outlineLevel="1">
      <c r="B18" s="71" t="s">
        <v>7</v>
      </c>
      <c r="C18" s="27" t="s">
        <v>8</v>
      </c>
      <c r="D18" s="28">
        <v>39845</v>
      </c>
      <c r="E18" s="28">
        <v>776.3</v>
      </c>
      <c r="F18" s="116">
        <f>'НВВ подонтр. и неподконтр. (2)'!D11</f>
        <v>462.37</v>
      </c>
      <c r="G18" s="116">
        <f>'НВВ подонтр. и неподконтр. (2)'!E11</f>
        <v>462.37</v>
      </c>
      <c r="H18" s="116">
        <f>'НВВ подонтр. и неподконтр. (2)'!F11</f>
        <v>479.26</v>
      </c>
      <c r="I18" s="116">
        <f>'НВВ подонтр. и неподконтр. (2)'!G11</f>
        <v>500.34744</v>
      </c>
      <c r="J18" s="26"/>
    </row>
    <row r="19" spans="2:12" ht="15" customHeight="1" outlineLevel="1">
      <c r="B19" s="71" t="s">
        <v>9</v>
      </c>
      <c r="C19" s="24" t="s">
        <v>10</v>
      </c>
      <c r="D19" s="25">
        <v>8807</v>
      </c>
      <c r="E19" s="25">
        <v>1200</v>
      </c>
      <c r="F19" s="116">
        <f>'НВВ подонтр. и неподконтр. (2)'!D17</f>
        <v>1429.82</v>
      </c>
      <c r="G19" s="116">
        <f>'НВВ подонтр. и неподконтр. (2)'!E17</f>
        <v>1429.62</v>
      </c>
      <c r="H19" s="116">
        <f>'НВВ подонтр. и неподконтр. (2)'!F17</f>
        <v>1482.05</v>
      </c>
      <c r="I19" s="116">
        <f>'НВВ подонтр. и неподконтр. (2)'!G17</f>
        <v>1547.2602</v>
      </c>
      <c r="J19" s="29"/>
      <c r="K19" s="3"/>
      <c r="L19" s="3"/>
    </row>
    <row r="20" spans="2:12" ht="15" customHeight="1" outlineLevel="1">
      <c r="B20" s="71" t="s">
        <v>11</v>
      </c>
      <c r="C20" s="24" t="s">
        <v>12</v>
      </c>
      <c r="D20" s="25">
        <v>230433</v>
      </c>
      <c r="E20" s="25">
        <v>14484.1</v>
      </c>
      <c r="F20" s="117">
        <f>'НВВ подонтр. и неподконтр. (2)'!D7</f>
        <v>23849.17</v>
      </c>
      <c r="G20" s="117">
        <f>'НВВ подонтр. и неподконтр. (2)'!E7</f>
        <v>23628.92</v>
      </c>
      <c r="H20" s="117">
        <f>'НВВ подонтр. и неподконтр. (2)'!F7</f>
        <v>24720.38</v>
      </c>
      <c r="I20" s="117">
        <f>'НВВ подонтр. и неподконтр. (2)'!G7</f>
        <v>25808.07672</v>
      </c>
      <c r="J20" s="29"/>
      <c r="K20" s="3"/>
      <c r="L20" s="3"/>
    </row>
    <row r="21" spans="2:12" ht="15" customHeight="1" outlineLevel="1">
      <c r="B21" s="71" t="s">
        <v>13</v>
      </c>
      <c r="C21" s="30" t="s">
        <v>14</v>
      </c>
      <c r="D21" s="25">
        <v>48860</v>
      </c>
      <c r="E21" s="25">
        <v>4924</v>
      </c>
      <c r="F21" s="116">
        <f>'НВВ подонтр. и неподконтр. (2)'!D31</f>
        <v>7202.45</v>
      </c>
      <c r="G21" s="116">
        <f>'НВВ подонтр. и неподконтр. (2)'!E31</f>
        <v>6877.61</v>
      </c>
      <c r="H21" s="116">
        <f>'НВВ подонтр. и неподконтр. (2)'!F31</f>
        <v>7465.56</v>
      </c>
      <c r="I21" s="116">
        <f>'НВВ подонтр. и неподконтр. (2)'!G31</f>
        <v>7794.0391694400005</v>
      </c>
      <c r="J21" s="31"/>
      <c r="K21" s="3"/>
      <c r="L21" s="3"/>
    </row>
    <row r="22" spans="2:12" ht="15" customHeight="1" outlineLevel="1">
      <c r="B22" s="71" t="s">
        <v>15</v>
      </c>
      <c r="C22" s="24" t="s">
        <v>16</v>
      </c>
      <c r="D22" s="25">
        <f>SUM(D23:D34)</f>
        <v>36222</v>
      </c>
      <c r="E22" s="25">
        <f>E23+E25+E27+E29+E30+E31+E32+E33+E34+E37</f>
        <v>2180.4700000000003</v>
      </c>
      <c r="F22" s="118">
        <f>F23+F25+F27+F29+F30+F31+F32+F33+F34+F28</f>
        <v>1516.8799999999999</v>
      </c>
      <c r="G22" s="118">
        <f>G23+G25+G27+G29+G30+G31+G32+G33+G34+G28</f>
        <v>2642.71</v>
      </c>
      <c r="H22" s="118">
        <f>H23+H25+H27+H29+H30+H31+H32+H33+H34+H28</f>
        <v>1572.26</v>
      </c>
      <c r="I22" s="118">
        <f>I23+I25+I27+I29+I30+I31+I32+I33+I34+I28</f>
        <v>1641.4394399999999</v>
      </c>
      <c r="J22" s="29"/>
      <c r="K22" s="3"/>
      <c r="L22" s="3"/>
    </row>
    <row r="23" spans="2:12" ht="12.75" customHeight="1" outlineLevel="1">
      <c r="B23" s="71"/>
      <c r="C23" s="32" t="s">
        <v>116</v>
      </c>
      <c r="D23" s="33">
        <v>1807</v>
      </c>
      <c r="E23" s="33">
        <v>151</v>
      </c>
      <c r="F23" s="119">
        <f>'НВВ подонтр. и неподконтр. (2)'!D21</f>
        <v>123.87</v>
      </c>
      <c r="G23" s="119">
        <f>'НВВ подонтр. и неподконтр. (2)'!E21</f>
        <v>123.06</v>
      </c>
      <c r="H23" s="119">
        <f>'НВВ подонтр. и неподконтр. (2)'!F21</f>
        <v>128.39</v>
      </c>
      <c r="I23" s="119">
        <f>'НВВ подонтр. и неподконтр. (2)'!G21</f>
        <v>134.03915999999998</v>
      </c>
      <c r="J23" s="29"/>
      <c r="K23" s="3"/>
      <c r="L23" s="3"/>
    </row>
    <row r="24" spans="2:10" ht="12.75" customHeight="1" outlineLevel="1">
      <c r="B24" s="71"/>
      <c r="C24" s="36" t="s">
        <v>123</v>
      </c>
      <c r="D24" s="37">
        <v>11638</v>
      </c>
      <c r="E24" s="37"/>
      <c r="F24" s="37"/>
      <c r="G24" s="37"/>
      <c r="H24" s="37"/>
      <c r="I24" s="119"/>
      <c r="J24" s="26"/>
    </row>
    <row r="25" spans="2:10" ht="12.75" customHeight="1" outlineLevel="1">
      <c r="B25" s="71"/>
      <c r="C25" s="38" t="s">
        <v>17</v>
      </c>
      <c r="D25" s="37">
        <v>4346</v>
      </c>
      <c r="E25" s="37">
        <v>222.8</v>
      </c>
      <c r="F25" s="119">
        <f>'НВВ подонтр. и неподконтр. (2)'!D24</f>
        <v>266.56</v>
      </c>
      <c r="G25" s="119">
        <f>'НВВ подонтр. и неподконтр. (2)'!E24</f>
        <v>1351.11</v>
      </c>
      <c r="H25" s="119">
        <f>'НВВ подонтр. и неподконтр. (2)'!F24</f>
        <v>276.29</v>
      </c>
      <c r="I25" s="119">
        <f>'НВВ подонтр. и неподконтр. (2)'!G24</f>
        <v>288.44676000000004</v>
      </c>
      <c r="J25" s="26"/>
    </row>
    <row r="26" spans="2:10" ht="12.75" customHeight="1" outlineLevel="1">
      <c r="B26" s="71"/>
      <c r="C26" s="38" t="s">
        <v>119</v>
      </c>
      <c r="D26" s="37">
        <v>2899</v>
      </c>
      <c r="E26" s="37"/>
      <c r="F26" s="119"/>
      <c r="G26" s="119"/>
      <c r="H26" s="119"/>
      <c r="I26" s="119"/>
      <c r="J26" s="26"/>
    </row>
    <row r="27" spans="2:10" ht="12.75" customHeight="1" outlineLevel="1">
      <c r="B27" s="71"/>
      <c r="C27" s="38" t="s">
        <v>18</v>
      </c>
      <c r="D27" s="37">
        <f>4530-1896-1462</f>
        <v>1172</v>
      </c>
      <c r="E27" s="37">
        <v>570</v>
      </c>
      <c r="F27" s="59">
        <f>'НВВ подонтр. и неподконтр. (2)'!D19</f>
        <v>679.02</v>
      </c>
      <c r="G27" s="59">
        <f>'НВВ подонтр. и неподконтр. (2)'!E19</f>
        <v>679.05</v>
      </c>
      <c r="H27" s="59">
        <f>'НВВ подонтр. и неподконтр. (2)'!F19</f>
        <v>703.82</v>
      </c>
      <c r="I27" s="59">
        <f>'НВВ подонтр. и неподконтр. (2)'!G19</f>
        <v>734.78808</v>
      </c>
      <c r="J27" s="26"/>
    </row>
    <row r="28" spans="2:10" ht="12.75" customHeight="1" outlineLevel="1">
      <c r="B28" s="71"/>
      <c r="C28" s="38" t="s">
        <v>117</v>
      </c>
      <c r="D28" s="37">
        <v>100</v>
      </c>
      <c r="E28" s="37"/>
      <c r="F28" s="119"/>
      <c r="G28" s="119"/>
      <c r="H28" s="119"/>
      <c r="I28" s="119"/>
      <c r="J28" s="26"/>
    </row>
    <row r="29" spans="2:10" ht="12.75" customHeight="1" outlineLevel="1">
      <c r="B29" s="71"/>
      <c r="C29" s="38" t="s">
        <v>118</v>
      </c>
      <c r="D29" s="37">
        <v>4805</v>
      </c>
      <c r="E29" s="37">
        <v>48.1</v>
      </c>
      <c r="F29" s="119">
        <f>'НВВ подонтр. и неподконтр. (2)'!D22</f>
        <v>57.28</v>
      </c>
      <c r="G29" s="119">
        <f>'НВВ подонтр. и неподконтр. (2)'!E22</f>
        <v>57.28</v>
      </c>
      <c r="H29" s="119">
        <f>'НВВ подонтр. и неподконтр. (2)'!F22</f>
        <v>59.37</v>
      </c>
      <c r="I29" s="119">
        <f>'НВВ подонтр. и неподконтр. (2)'!G22</f>
        <v>61.98228</v>
      </c>
      <c r="J29" s="26"/>
    </row>
    <row r="30" spans="2:10" ht="12.75" customHeight="1" outlineLevel="1">
      <c r="B30" s="71"/>
      <c r="C30" s="38" t="s">
        <v>19</v>
      </c>
      <c r="D30" s="37">
        <v>4494</v>
      </c>
      <c r="E30" s="37">
        <v>111.9</v>
      </c>
      <c r="F30" s="119">
        <f>'НВВ подонтр. и неподконтр. (2)'!D13</f>
        <v>133.29</v>
      </c>
      <c r="G30" s="119">
        <f>'НВВ подонтр. и неподконтр. (2)'!E13</f>
        <v>132.86</v>
      </c>
      <c r="H30" s="119">
        <f>'НВВ подонтр. и неподконтр. (2)'!F13</f>
        <v>138.16</v>
      </c>
      <c r="I30" s="119">
        <f>'НВВ подонтр. и неподконтр. (2)'!G13</f>
        <v>144.23904</v>
      </c>
      <c r="J30" s="39"/>
    </row>
    <row r="31" spans="2:10" ht="12.75" customHeight="1" outlineLevel="1">
      <c r="B31" s="71"/>
      <c r="C31" s="38" t="s">
        <v>20</v>
      </c>
      <c r="D31" s="37">
        <v>1171</v>
      </c>
      <c r="E31" s="37">
        <v>63.9</v>
      </c>
      <c r="F31" s="119">
        <f>'НВВ подонтр. и неподконтр. (2)'!D14</f>
        <v>76.11</v>
      </c>
      <c r="G31" s="119">
        <f>'НВВ подонтр. и неподконтр. (2)'!E14</f>
        <v>76.11</v>
      </c>
      <c r="H31" s="119">
        <f>'НВВ подонтр. и неподконтр. (2)'!F14</f>
        <v>78.89</v>
      </c>
      <c r="I31" s="119">
        <f>'НВВ подонтр. и неподконтр. (2)'!G14</f>
        <v>82.36116</v>
      </c>
      <c r="J31" s="39"/>
    </row>
    <row r="32" spans="2:10" ht="12.75" customHeight="1" outlineLevel="1">
      <c r="B32" s="71"/>
      <c r="C32" s="38" t="s">
        <v>21</v>
      </c>
      <c r="D32" s="37">
        <v>1316</v>
      </c>
      <c r="E32" s="37">
        <v>41.4</v>
      </c>
      <c r="F32" s="119">
        <f>'НВВ подонтр. и неподконтр. (2)'!D15</f>
        <v>67.48</v>
      </c>
      <c r="G32" s="119">
        <f>'НВВ подонтр. и неподконтр. (2)'!E15</f>
        <v>67.47</v>
      </c>
      <c r="H32" s="119">
        <f>'НВВ подонтр. и неподконтр. (2)'!F15</f>
        <v>69.94</v>
      </c>
      <c r="I32" s="119">
        <f>'НВВ подонтр. и неподконтр. (2)'!G15</f>
        <v>73.01736</v>
      </c>
      <c r="J32" s="39"/>
    </row>
    <row r="33" spans="2:10" ht="12.75" customHeight="1" outlineLevel="1">
      <c r="B33" s="71"/>
      <c r="C33" s="40" t="s">
        <v>22</v>
      </c>
      <c r="D33" s="37">
        <v>614</v>
      </c>
      <c r="E33" s="37">
        <v>20.47</v>
      </c>
      <c r="F33" s="119">
        <f>'НВВ подонтр. и неподконтр. (2)'!D16</f>
        <v>25.61</v>
      </c>
      <c r="G33" s="119">
        <f>'НВВ подонтр. и неподконтр. (2)'!E16</f>
        <v>25.59</v>
      </c>
      <c r="H33" s="119">
        <f>'НВВ подонтр. и неподконтр. (2)'!F16</f>
        <v>26.54</v>
      </c>
      <c r="I33" s="119">
        <f>'НВВ подонтр. и неподконтр. (2)'!G16</f>
        <v>27.70776</v>
      </c>
      <c r="J33" s="26"/>
    </row>
    <row r="34" spans="2:10" ht="12.75" customHeight="1" outlineLevel="1">
      <c r="B34" s="71"/>
      <c r="C34" s="38" t="s">
        <v>23</v>
      </c>
      <c r="D34" s="37">
        <f>5232-3372</f>
        <v>1860</v>
      </c>
      <c r="E34" s="37">
        <f>36+92.5</f>
        <v>128.5</v>
      </c>
      <c r="F34" s="119">
        <f>'НВВ подонтр. и неподконтр. (2)'!D18</f>
        <v>87.66</v>
      </c>
      <c r="G34" s="119">
        <f>'НВВ подонтр. и неподконтр. (2)'!E18</f>
        <v>130.18</v>
      </c>
      <c r="H34" s="119">
        <f>'НВВ подонтр. и неподконтр. (2)'!F18</f>
        <v>90.86</v>
      </c>
      <c r="I34" s="119">
        <f>'НВВ подонтр. и неподконтр. (2)'!G18</f>
        <v>94.85784</v>
      </c>
      <c r="J34" s="26"/>
    </row>
    <row r="35" spans="2:10" ht="12.75" customHeight="1" outlineLevel="1">
      <c r="B35" s="71"/>
      <c r="C35" s="38" t="s">
        <v>121</v>
      </c>
      <c r="D35" s="37"/>
      <c r="E35" s="41"/>
      <c r="F35" s="42"/>
      <c r="G35" s="42"/>
      <c r="H35" s="42"/>
      <c r="I35" s="120"/>
      <c r="J35" s="26"/>
    </row>
    <row r="36" spans="2:10" ht="12.75" customHeight="1" outlineLevel="1">
      <c r="B36" s="71"/>
      <c r="C36" s="38" t="s">
        <v>141</v>
      </c>
      <c r="D36" s="37"/>
      <c r="E36" s="41"/>
      <c r="F36" s="42"/>
      <c r="G36" s="42"/>
      <c r="H36" s="42"/>
      <c r="I36" s="120"/>
      <c r="J36" s="26"/>
    </row>
    <row r="37" spans="2:10" ht="12.75" customHeight="1" outlineLevel="1">
      <c r="B37" s="71"/>
      <c r="C37" s="38" t="s">
        <v>122</v>
      </c>
      <c r="D37" s="37"/>
      <c r="E37" s="37">
        <v>822.4</v>
      </c>
      <c r="F37" s="42"/>
      <c r="G37" s="42"/>
      <c r="H37" s="42"/>
      <c r="I37" s="120"/>
      <c r="J37" s="26"/>
    </row>
    <row r="38" spans="2:10" ht="12.75" customHeight="1" outlineLevel="1">
      <c r="B38" s="71"/>
      <c r="C38" s="38"/>
      <c r="D38" s="37"/>
      <c r="E38" s="37"/>
      <c r="F38" s="42"/>
      <c r="G38" s="42"/>
      <c r="H38" s="42"/>
      <c r="I38" s="120"/>
      <c r="J38" s="26"/>
    </row>
    <row r="39" spans="2:10" ht="19.5" customHeight="1" outlineLevel="1">
      <c r="B39" s="72" t="s">
        <v>24</v>
      </c>
      <c r="C39" s="43" t="s">
        <v>25</v>
      </c>
      <c r="D39" s="44">
        <f>D17+D18+D19+D20+D21+D22</f>
        <v>393971</v>
      </c>
      <c r="E39" s="45">
        <f>E17+E18+E19+E20+E21+E22+E35</f>
        <v>25557.870000000003</v>
      </c>
      <c r="F39" s="116">
        <f>F17+F18+F19+F20+F21+F22</f>
        <v>37088.619999999995</v>
      </c>
      <c r="G39" s="116">
        <f>G17+G18+G19+G20+G21+G22</f>
        <v>37669.159999999996</v>
      </c>
      <c r="H39" s="116">
        <f>H17+H18+H19+H20+H21+H22</f>
        <v>38443.44</v>
      </c>
      <c r="I39" s="116">
        <f>I17+I18+I19+I20+I21+I22</f>
        <v>40134.94588944</v>
      </c>
      <c r="J39" s="26"/>
    </row>
    <row r="40" spans="2:11" ht="12.75" customHeight="1">
      <c r="B40" s="72"/>
      <c r="C40" s="47"/>
      <c r="D40" s="37"/>
      <c r="E40" s="37"/>
      <c r="F40" s="48"/>
      <c r="G40" s="48"/>
      <c r="H40" s="48"/>
      <c r="I40" s="121"/>
      <c r="J40" s="26"/>
      <c r="K40" s="1"/>
    </row>
    <row r="41" spans="2:11" ht="12.75" customHeight="1">
      <c r="B41" s="72" t="s">
        <v>26</v>
      </c>
      <c r="C41" s="49" t="s">
        <v>27</v>
      </c>
      <c r="D41" s="37"/>
      <c r="E41" s="37"/>
      <c r="F41" s="48"/>
      <c r="G41" s="48"/>
      <c r="H41" s="48"/>
      <c r="I41" s="121"/>
      <c r="J41" s="29"/>
      <c r="K41" s="1"/>
    </row>
    <row r="42" spans="2:11" ht="12.75" customHeight="1">
      <c r="B42" s="72"/>
      <c r="C42" s="50"/>
      <c r="D42" s="51"/>
      <c r="E42" s="51"/>
      <c r="F42" s="48"/>
      <c r="G42" s="48"/>
      <c r="H42" s="48"/>
      <c r="I42" s="121"/>
      <c r="J42" s="26"/>
      <c r="K42" s="1"/>
    </row>
    <row r="43" spans="2:11" ht="12.75" customHeight="1">
      <c r="B43" s="72"/>
      <c r="C43" s="52" t="s">
        <v>128</v>
      </c>
      <c r="D43" s="41">
        <v>1896</v>
      </c>
      <c r="E43" s="41"/>
      <c r="F43" s="86"/>
      <c r="G43" s="86"/>
      <c r="H43" s="86"/>
      <c r="I43" s="122"/>
      <c r="J43" s="26"/>
      <c r="K43" s="1"/>
    </row>
    <row r="44" spans="2:11" ht="12.75" customHeight="1">
      <c r="B44" s="72"/>
      <c r="C44" s="52" t="s">
        <v>124</v>
      </c>
      <c r="D44" s="41">
        <v>1462</v>
      </c>
      <c r="E44" s="41"/>
      <c r="F44" s="86"/>
      <c r="G44" s="86"/>
      <c r="H44" s="86"/>
      <c r="I44" s="122"/>
      <c r="J44" s="26"/>
      <c r="K44" s="2"/>
    </row>
    <row r="45" spans="2:11" ht="12.75" customHeight="1">
      <c r="B45" s="72"/>
      <c r="C45" s="47" t="s">
        <v>120</v>
      </c>
      <c r="D45" s="41">
        <v>156</v>
      </c>
      <c r="E45" s="41">
        <v>66.8</v>
      </c>
      <c r="F45" s="122">
        <f>'НВВ подонтр. и неподконтр. (2)'!D39</f>
        <v>439.23</v>
      </c>
      <c r="G45" s="122">
        <f>'НВВ подонтр. и неподконтр. (2)'!E39</f>
        <v>384.48</v>
      </c>
      <c r="H45" s="122">
        <f>'НВВ подонтр. и неподконтр. (2)'!F39</f>
        <v>439.23</v>
      </c>
      <c r="I45" s="122">
        <f>'НВВ подонтр. и неподконтр. (2)'!G39</f>
        <v>439.23</v>
      </c>
      <c r="J45" s="26"/>
      <c r="K45" s="1"/>
    </row>
    <row r="46" spans="2:11" ht="12.75" customHeight="1">
      <c r="B46" s="72"/>
      <c r="C46" s="47" t="s">
        <v>28</v>
      </c>
      <c r="D46" s="41">
        <f>D47+D48+D49+D50+D51</f>
        <v>2380</v>
      </c>
      <c r="E46" s="41">
        <f>E50+E51</f>
        <v>872.6</v>
      </c>
      <c r="F46" s="122">
        <f>F50+F51+F49</f>
        <v>673.3900000000001</v>
      </c>
      <c r="G46" s="122">
        <f>G50+G51+G49</f>
        <v>458.43699999999995</v>
      </c>
      <c r="H46" s="122">
        <f>H49+H50+H51</f>
        <v>800.1099999999999</v>
      </c>
      <c r="I46" s="122">
        <f>I50+I51+I49</f>
        <v>1322.01</v>
      </c>
      <c r="J46" s="26"/>
      <c r="K46" s="1"/>
    </row>
    <row r="47" spans="2:11" ht="12.75" customHeight="1" outlineLevel="1">
      <c r="B47" s="72"/>
      <c r="C47" s="53" t="s">
        <v>29</v>
      </c>
      <c r="D47" s="37">
        <v>338</v>
      </c>
      <c r="E47" s="37"/>
      <c r="F47" s="86"/>
      <c r="G47" s="86"/>
      <c r="H47" s="86"/>
      <c r="I47" s="122"/>
      <c r="J47" s="26"/>
      <c r="K47" s="2"/>
    </row>
    <row r="48" spans="2:10" ht="12.75" customHeight="1" outlineLevel="1">
      <c r="B48" s="72"/>
      <c r="C48" s="53" t="s">
        <v>30</v>
      </c>
      <c r="D48" s="37">
        <v>1618</v>
      </c>
      <c r="E48" s="37"/>
      <c r="F48" s="34"/>
      <c r="G48" s="34"/>
      <c r="H48" s="34"/>
      <c r="I48" s="123"/>
      <c r="J48" s="26"/>
    </row>
    <row r="49" spans="2:11" ht="12.75" customHeight="1" outlineLevel="1">
      <c r="B49" s="72"/>
      <c r="C49" s="53" t="s">
        <v>31</v>
      </c>
      <c r="D49" s="37">
        <v>120</v>
      </c>
      <c r="E49" s="37"/>
      <c r="F49" s="35">
        <f>'НВВ подонтр. и неподконтр. (2)'!D35</f>
        <v>0</v>
      </c>
      <c r="G49" s="35">
        <f>'НВВ подонтр. и неподконтр. (2)'!E35</f>
        <v>22.15</v>
      </c>
      <c r="H49" s="35">
        <f>'НВВ подонтр. и неподконтр. (2)'!F35</f>
        <v>0</v>
      </c>
      <c r="I49" s="35">
        <f>'НВВ подонтр. и неподконтр. (2)'!G35</f>
        <v>22.15</v>
      </c>
      <c r="J49" s="26"/>
      <c r="K49" s="3"/>
    </row>
    <row r="50" spans="2:10" ht="12.75" customHeight="1" outlineLevel="1">
      <c r="B50" s="72"/>
      <c r="C50" s="40" t="s">
        <v>32</v>
      </c>
      <c r="D50" s="37">
        <v>304</v>
      </c>
      <c r="E50" s="37">
        <v>47.6</v>
      </c>
      <c r="F50" s="119">
        <f>'НВВ подонтр. и неподконтр. (2)'!D37</f>
        <v>27.19</v>
      </c>
      <c r="G50" s="119">
        <f>'НВВ подонтр. и неподконтр. (2)'!E37</f>
        <v>7.027</v>
      </c>
      <c r="H50" s="119">
        <f>'НВВ подонтр. и неподконтр. (2)'!F37</f>
        <v>23.05</v>
      </c>
      <c r="I50" s="119">
        <f>'НВВ подонтр. и неподконтр. (2)'!G37</f>
        <v>7.03</v>
      </c>
      <c r="J50" s="26"/>
    </row>
    <row r="51" spans="2:10" ht="12.75" customHeight="1">
      <c r="B51" s="72"/>
      <c r="C51" s="40" t="s">
        <v>134</v>
      </c>
      <c r="D51" s="41"/>
      <c r="E51" s="41">
        <v>825</v>
      </c>
      <c r="F51" s="119">
        <f>'НВВ подонтр. и неподконтр. (2)'!D38</f>
        <v>646.2</v>
      </c>
      <c r="G51" s="119">
        <f>'НВВ подонтр. и неподконтр. (2)'!E38</f>
        <v>429.26</v>
      </c>
      <c r="H51" s="119">
        <f>'НВВ подонтр. и неподконтр. (2)'!F38</f>
        <v>777.06</v>
      </c>
      <c r="I51" s="119">
        <f>'НВВ подонтр. и неподконтр. (2)'!G38</f>
        <v>1292.83</v>
      </c>
      <c r="J51" s="26"/>
    </row>
    <row r="52" spans="2:10" ht="12.75" customHeight="1">
      <c r="B52" s="72"/>
      <c r="C52" s="17"/>
      <c r="D52" s="37"/>
      <c r="E52" s="37"/>
      <c r="F52" s="48"/>
      <c r="G52" s="48"/>
      <c r="H52" s="48"/>
      <c r="I52" s="121"/>
      <c r="J52" s="26"/>
    </row>
    <row r="53" spans="2:10" ht="12.75" customHeight="1">
      <c r="B53" s="72"/>
      <c r="C53" s="43" t="s">
        <v>33</v>
      </c>
      <c r="D53" s="45">
        <f>D43+D44+D45+D46+D51+D52</f>
        <v>5894</v>
      </c>
      <c r="E53" s="46">
        <f>E43+E44+E45+E46-E44</f>
        <v>939.4</v>
      </c>
      <c r="F53" s="116">
        <f>F43+F44+F45+F46</f>
        <v>1112.6200000000001</v>
      </c>
      <c r="G53" s="116">
        <f>G43+G44+G45+G46</f>
        <v>842.9169999999999</v>
      </c>
      <c r="H53" s="116">
        <f>H43+H44+H45+H46</f>
        <v>1239.34</v>
      </c>
      <c r="I53" s="116">
        <f>I43+I44+I45+I46</f>
        <v>1761.24</v>
      </c>
      <c r="J53" s="26"/>
    </row>
    <row r="54" spans="2:10" ht="12.75" customHeight="1">
      <c r="B54" s="72"/>
      <c r="C54" s="54"/>
      <c r="D54" s="37"/>
      <c r="E54" s="37"/>
      <c r="F54" s="55"/>
      <c r="G54" s="55"/>
      <c r="H54" s="55"/>
      <c r="I54" s="124"/>
      <c r="J54" s="26"/>
    </row>
    <row r="55" spans="2:10" ht="12.75" customHeight="1">
      <c r="B55" s="72" t="s">
        <v>34</v>
      </c>
      <c r="C55" s="56" t="s">
        <v>35</v>
      </c>
      <c r="D55" s="41"/>
      <c r="E55" s="41"/>
      <c r="F55" s="48"/>
      <c r="G55" s="48"/>
      <c r="H55" s="48"/>
      <c r="I55" s="121"/>
      <c r="J55" s="26"/>
    </row>
    <row r="56" spans="2:10" ht="12.75" customHeight="1">
      <c r="B56" s="72"/>
      <c r="C56" s="56"/>
      <c r="D56" s="41"/>
      <c r="E56" s="41"/>
      <c r="F56" s="55"/>
      <c r="G56" s="55"/>
      <c r="H56" s="55"/>
      <c r="I56" s="124"/>
      <c r="J56" s="26"/>
    </row>
    <row r="57" spans="2:10" ht="12.75" customHeight="1">
      <c r="B57" s="72"/>
      <c r="C57" s="54" t="s">
        <v>36</v>
      </c>
      <c r="D57" s="41">
        <v>34888</v>
      </c>
      <c r="E57" s="41">
        <v>238.2</v>
      </c>
      <c r="F57" s="122">
        <f>'НВВ подонтр. и неподконтр. (2)'!D30</f>
        <v>230.99</v>
      </c>
      <c r="G57" s="122">
        <f>'НВВ подонтр. и неподконтр. (2)'!E30</f>
        <v>599.02</v>
      </c>
      <c r="H57" s="122">
        <f>'НВВ подонтр. и неподконтр. (2)'!F30</f>
        <v>230.99</v>
      </c>
      <c r="I57" s="122">
        <f>'НВВ подонтр. и неподконтр. (2)'!G30</f>
        <v>599.02</v>
      </c>
      <c r="J57" s="26"/>
    </row>
    <row r="58" spans="2:10" ht="12.75" customHeight="1">
      <c r="B58" s="72"/>
      <c r="C58" s="54" t="s">
        <v>37</v>
      </c>
      <c r="D58" s="41"/>
      <c r="E58" s="41"/>
      <c r="F58" s="88"/>
      <c r="G58" s="88"/>
      <c r="H58" s="88"/>
      <c r="I58" s="124"/>
      <c r="J58" s="26"/>
    </row>
    <row r="59" spans="2:10" ht="12.75" customHeight="1">
      <c r="B59" s="72"/>
      <c r="C59" s="54" t="s">
        <v>38</v>
      </c>
      <c r="D59" s="41"/>
      <c r="E59" s="41">
        <v>75</v>
      </c>
      <c r="F59" s="122">
        <f>'НВВ подонтр. и неподконтр. (2)'!D42</f>
        <v>2384.8</v>
      </c>
      <c r="G59" s="122">
        <f>'НВВ подонтр. и неподконтр. (2)'!E42</f>
        <v>2384.8</v>
      </c>
      <c r="H59" s="122">
        <f>'НВВ подонтр. и неподконтр. (2)'!F42</f>
        <v>2889.38</v>
      </c>
      <c r="I59" s="122">
        <f>'НВВ подонтр. и неподконтр. (2)'!G42</f>
        <v>5171.3</v>
      </c>
      <c r="J59" s="26"/>
    </row>
    <row r="60" spans="2:10" ht="12.75" customHeight="1">
      <c r="B60" s="72"/>
      <c r="C60" s="54" t="s">
        <v>39</v>
      </c>
      <c r="D60" s="41"/>
      <c r="E60" s="41"/>
      <c r="F60" s="25"/>
      <c r="G60" s="25"/>
      <c r="H60" s="25"/>
      <c r="I60" s="125"/>
      <c r="J60" s="26"/>
    </row>
    <row r="61" spans="2:10" ht="12.75" customHeight="1">
      <c r="B61" s="72"/>
      <c r="C61" s="54" t="s">
        <v>40</v>
      </c>
      <c r="D61" s="41"/>
      <c r="E61" s="41"/>
      <c r="F61" s="41">
        <f>'НВВ подонтр. и неподконтр. (2)'!D27</f>
        <v>211.13</v>
      </c>
      <c r="G61" s="41">
        <f>'НВВ подонтр. и неподконтр. (2)'!E27</f>
        <v>211.1</v>
      </c>
      <c r="H61" s="41">
        <f>'НВВ подонтр. и неподконтр. (2)'!F27</f>
        <v>218.84</v>
      </c>
      <c r="I61" s="122">
        <f>'НВВ подонтр. и неподконтр. (2)'!G27</f>
        <v>228.46896</v>
      </c>
      <c r="J61" s="26"/>
    </row>
    <row r="62" spans="2:10" ht="12.75" customHeight="1">
      <c r="B62" s="72"/>
      <c r="C62" s="54" t="s">
        <v>41</v>
      </c>
      <c r="D62" s="41"/>
      <c r="E62" s="41"/>
      <c r="F62" s="87"/>
      <c r="G62" s="87"/>
      <c r="H62" s="87"/>
      <c r="I62" s="120"/>
      <c r="J62" s="26"/>
    </row>
    <row r="63" spans="2:10" ht="12.75" customHeight="1">
      <c r="B63" s="72"/>
      <c r="C63" s="54" t="s">
        <v>42</v>
      </c>
      <c r="D63" s="41"/>
      <c r="E63" s="41"/>
      <c r="F63" s="87"/>
      <c r="G63" s="87"/>
      <c r="H63" s="87"/>
      <c r="I63" s="120"/>
      <c r="J63" s="26"/>
    </row>
    <row r="64" spans="2:10" ht="12.75" customHeight="1">
      <c r="B64" s="72"/>
      <c r="C64" s="130" t="s">
        <v>152</v>
      </c>
      <c r="D64" s="37"/>
      <c r="E64" s="37"/>
      <c r="F64" s="48">
        <v>1179.19</v>
      </c>
      <c r="G64" s="48">
        <v>1180.19</v>
      </c>
      <c r="H64" s="48">
        <v>1340.46</v>
      </c>
      <c r="I64" s="120">
        <v>1246.02</v>
      </c>
      <c r="J64" s="26"/>
    </row>
    <row r="65" spans="2:10" ht="12.75" customHeight="1">
      <c r="B65" s="72"/>
      <c r="C65" s="57" t="s">
        <v>43</v>
      </c>
      <c r="D65" s="45">
        <f>SUM(D57:D63)</f>
        <v>34888</v>
      </c>
      <c r="E65" s="45">
        <f>SUM(E57:E63)</f>
        <v>313.2</v>
      </c>
      <c r="F65" s="46">
        <f>SUM(F57:F63)</f>
        <v>2826.92</v>
      </c>
      <c r="G65" s="46">
        <f>SUM(G57:G63)</f>
        <v>3194.92</v>
      </c>
      <c r="H65" s="46">
        <f>SUM(H57:H63)</f>
        <v>3339.21</v>
      </c>
      <c r="I65" s="116">
        <f>I57+I59+I61</f>
        <v>5998.78896</v>
      </c>
      <c r="J65" s="26"/>
    </row>
    <row r="66" spans="2:10" ht="12.75" customHeight="1">
      <c r="B66" s="72"/>
      <c r="C66" s="57"/>
      <c r="D66" s="45"/>
      <c r="E66" s="45"/>
      <c r="F66" s="46"/>
      <c r="G66" s="46"/>
      <c r="H66" s="46"/>
      <c r="I66" s="116"/>
      <c r="J66" s="26"/>
    </row>
    <row r="67" spans="2:12" ht="12.75" customHeight="1">
      <c r="B67" s="72"/>
      <c r="C67" s="94" t="s">
        <v>44</v>
      </c>
      <c r="D67" s="95"/>
      <c r="E67" s="95">
        <f>E39+E53+E65+E78</f>
        <v>28404.470000000005</v>
      </c>
      <c r="F67" s="96">
        <f>F39+F53+F65</f>
        <v>41028.159999999996</v>
      </c>
      <c r="G67" s="96">
        <f>G39+G53+G65</f>
        <v>41706.996999999996</v>
      </c>
      <c r="H67" s="96">
        <f>H39+H53+H65</f>
        <v>43021.99</v>
      </c>
      <c r="I67" s="126">
        <f>I39+I53+I65</f>
        <v>47894.97484944</v>
      </c>
      <c r="J67" s="26"/>
      <c r="K67" s="4"/>
      <c r="L67" s="4"/>
    </row>
    <row r="68" spans="2:12" ht="12.75" customHeight="1">
      <c r="B68" s="90"/>
      <c r="C68" s="104" t="s">
        <v>45</v>
      </c>
      <c r="D68" s="45"/>
      <c r="E68" s="46">
        <f>E67-E69</f>
        <v>21504.850000000006</v>
      </c>
      <c r="F68" s="46">
        <f>F67-F69</f>
        <v>32482.1</v>
      </c>
      <c r="G68" s="46">
        <f>G67-G69</f>
        <v>33409.6</v>
      </c>
      <c r="H68" s="46">
        <f>H67-H69</f>
        <v>34086.1</v>
      </c>
      <c r="I68" s="116">
        <f>I67-I69</f>
        <v>31345.50568</v>
      </c>
      <c r="J68" s="92"/>
      <c r="L68" s="4"/>
    </row>
    <row r="69" spans="2:13" ht="12.75" customHeight="1">
      <c r="B69" s="90"/>
      <c r="C69" s="104" t="s">
        <v>46</v>
      </c>
      <c r="D69" s="45"/>
      <c r="E69" s="46">
        <f>E70+E71+E72+E73+E74+E75+E76+E77</f>
        <v>6899.620000000001</v>
      </c>
      <c r="F69" s="46">
        <f>F70+F71+F72+F73+F74+F75+F76+F77</f>
        <v>8546.06</v>
      </c>
      <c r="G69" s="46">
        <f>G70+G71+G72+G73+G74+G75+G76+G77</f>
        <v>8297.396999999999</v>
      </c>
      <c r="H69" s="46">
        <f>H70+H71+H72+H73+H74+H75+H76+H77</f>
        <v>8935.89</v>
      </c>
      <c r="I69" s="116">
        <f>I70+I71+I72+I73+I74+I75+I76+I77+I78</f>
        <v>16549.46916944</v>
      </c>
      <c r="J69" s="92"/>
      <c r="M69" s="4"/>
    </row>
    <row r="70" spans="2:10" ht="12.75" customHeight="1">
      <c r="B70" s="90"/>
      <c r="C70" s="105" t="s">
        <v>47</v>
      </c>
      <c r="D70" s="45"/>
      <c r="E70" s="45"/>
      <c r="F70" s="59">
        <f>'НВВ подонтр. и неподконтр. (2)'!D41</f>
        <v>0</v>
      </c>
      <c r="G70" s="59">
        <f>'НВВ подонтр. и неподконтр. (2)'!E41</f>
        <v>0</v>
      </c>
      <c r="H70" s="59">
        <f>'НВВ подонтр. и неподконтр. (2)'!F41</f>
        <v>0</v>
      </c>
      <c r="I70" s="119">
        <f>'НВВ подонтр. и неподконтр. (2)'!G42</f>
        <v>5171.3</v>
      </c>
      <c r="J70" s="92"/>
    </row>
    <row r="71" spans="2:10" ht="12.75" customHeight="1">
      <c r="B71" s="90"/>
      <c r="C71" s="105" t="s">
        <v>36</v>
      </c>
      <c r="D71" s="45"/>
      <c r="E71" s="41">
        <v>238</v>
      </c>
      <c r="F71" s="59">
        <f>'НВВ подонтр. и неподконтр. (2)'!D30</f>
        <v>230.99</v>
      </c>
      <c r="G71" s="59">
        <f>'НВВ подонтр. и неподконтр. (2)'!E30</f>
        <v>599.02</v>
      </c>
      <c r="H71" s="59">
        <f>'НВВ подонтр. и неподконтр. (2)'!F30</f>
        <v>230.99</v>
      </c>
      <c r="I71" s="119">
        <f>'НВВ подонтр. и неподконтр. (2)'!G30</f>
        <v>599.02</v>
      </c>
      <c r="J71" s="92"/>
    </row>
    <row r="72" spans="2:11" ht="12.75" customHeight="1">
      <c r="B72" s="90"/>
      <c r="C72" s="105" t="s">
        <v>140</v>
      </c>
      <c r="D72" s="45"/>
      <c r="E72" s="41">
        <v>825</v>
      </c>
      <c r="F72" s="59">
        <f>'НВВ подонтр. и неподконтр. (2)'!D38</f>
        <v>646.2</v>
      </c>
      <c r="G72" s="59">
        <f>'НВВ подонтр. и неподконтр. (2)'!E38</f>
        <v>429.26</v>
      </c>
      <c r="H72" s="59">
        <f>'НВВ подонтр. и неподконтр. (2)'!F38</f>
        <v>777.06</v>
      </c>
      <c r="I72" s="119">
        <f>'НВВ подонтр. и неподконтр. (2)'!G38</f>
        <v>1292.83</v>
      </c>
      <c r="J72" s="92"/>
      <c r="K72" s="4"/>
    </row>
    <row r="73" spans="2:10" ht="12.75" customHeight="1">
      <c r="B73" s="90"/>
      <c r="C73" s="105" t="s">
        <v>14</v>
      </c>
      <c r="D73" s="45"/>
      <c r="E73" s="41">
        <v>4929</v>
      </c>
      <c r="F73" s="59">
        <f>'НВВ подонтр. и неподконтр. (2)'!D31</f>
        <v>7202.45</v>
      </c>
      <c r="G73" s="59">
        <f>'НВВ подонтр. и неподконтр. (2)'!E31</f>
        <v>6877.61</v>
      </c>
      <c r="H73" s="59">
        <f>'НВВ подонтр. и неподконтр. (2)'!F31</f>
        <v>7465.56</v>
      </c>
      <c r="I73" s="119">
        <f>'НВВ подонтр. и неподконтр. (2)'!G31</f>
        <v>7794.0391694400005</v>
      </c>
      <c r="J73" s="92"/>
    </row>
    <row r="74" spans="2:10" ht="12.75" customHeight="1">
      <c r="B74" s="90"/>
      <c r="C74" s="105" t="s">
        <v>48</v>
      </c>
      <c r="D74" s="58"/>
      <c r="E74" s="59">
        <v>47.6</v>
      </c>
      <c r="F74" s="59">
        <f>'НВВ подонтр. и неподконтр. (2)'!D37</f>
        <v>27.19</v>
      </c>
      <c r="G74" s="59">
        <f>'НВВ подонтр. и неподконтр. (2)'!E37</f>
        <v>7.027</v>
      </c>
      <c r="H74" s="59">
        <f>'НВВ подонтр. и неподконтр. (2)'!F37</f>
        <v>23.05</v>
      </c>
      <c r="I74" s="119">
        <f>'НВВ подонтр. и неподконтр. (2)'!G37</f>
        <v>7.03</v>
      </c>
      <c r="J74" s="93"/>
    </row>
    <row r="75" spans="2:10" ht="12.75" customHeight="1">
      <c r="B75" s="90"/>
      <c r="C75" s="105" t="s">
        <v>126</v>
      </c>
      <c r="D75" s="58"/>
      <c r="E75" s="37">
        <v>67</v>
      </c>
      <c r="F75" s="59">
        <f>'НВВ подонтр. и неподконтр. (2)'!D39</f>
        <v>439.23</v>
      </c>
      <c r="G75" s="59">
        <f>'НВВ подонтр. и неподконтр. (2)'!E39</f>
        <v>384.48</v>
      </c>
      <c r="H75" s="59">
        <f>'НВВ подонтр. и неподконтр. (2)'!F39</f>
        <v>439.23</v>
      </c>
      <c r="I75" s="119">
        <f>'НВВ подонтр. и неподконтр. (2)'!G39</f>
        <v>439.23</v>
      </c>
      <c r="J75" s="93"/>
    </row>
    <row r="76" spans="2:10" ht="12.75" customHeight="1">
      <c r="B76" s="90"/>
      <c r="C76" s="105" t="s">
        <v>49</v>
      </c>
      <c r="D76" s="58"/>
      <c r="E76" s="58"/>
      <c r="F76" s="59"/>
      <c r="G76" s="59"/>
      <c r="H76" s="59"/>
      <c r="I76" s="119"/>
      <c r="J76" s="93"/>
    </row>
    <row r="77" spans="2:10" ht="12.75" customHeight="1">
      <c r="B77" s="90"/>
      <c r="C77" s="106" t="s">
        <v>127</v>
      </c>
      <c r="D77" s="37">
        <v>1896</v>
      </c>
      <c r="E77" s="37">
        <v>793.02</v>
      </c>
      <c r="F77" s="59"/>
      <c r="G77" s="59"/>
      <c r="H77" s="59"/>
      <c r="I77" s="119"/>
      <c r="J77" s="93"/>
    </row>
    <row r="78" spans="2:10" ht="12.75" customHeight="1">
      <c r="B78" s="90"/>
      <c r="C78" s="130" t="s">
        <v>152</v>
      </c>
      <c r="D78" s="37"/>
      <c r="E78" s="37">
        <v>1594</v>
      </c>
      <c r="F78" s="48"/>
      <c r="G78" s="48"/>
      <c r="H78" s="48">
        <v>1340.46</v>
      </c>
      <c r="I78" s="120">
        <f>'НВВ подонтр. и неподконтр. (2)'!G43</f>
        <v>1246.02</v>
      </c>
      <c r="J78" s="92"/>
    </row>
    <row r="79" spans="2:10" ht="12.75" customHeight="1">
      <c r="B79" s="90"/>
      <c r="C79" s="130" t="s">
        <v>153</v>
      </c>
      <c r="D79" s="129"/>
      <c r="E79" s="37"/>
      <c r="F79" s="46">
        <v>-2118.76</v>
      </c>
      <c r="G79" s="46"/>
      <c r="H79" s="46">
        <v>-908.02</v>
      </c>
      <c r="I79" s="116"/>
      <c r="J79" s="92"/>
    </row>
    <row r="80" spans="2:10" ht="12.75" customHeight="1">
      <c r="B80" s="90"/>
      <c r="C80" s="132" t="s">
        <v>154</v>
      </c>
      <c r="D80" s="129"/>
      <c r="E80" s="37"/>
      <c r="F80" s="55"/>
      <c r="G80" s="55"/>
      <c r="H80" s="55"/>
      <c r="I80" s="124"/>
      <c r="J80" s="92"/>
    </row>
    <row r="81" spans="2:10" ht="18" customHeight="1" outlineLevel="1">
      <c r="B81" s="91" t="s">
        <v>50</v>
      </c>
      <c r="C81" s="131" t="s">
        <v>51</v>
      </c>
      <c r="D81" s="107">
        <f>D39+D53+D65</f>
        <v>434753</v>
      </c>
      <c r="E81" s="107">
        <f>E67</f>
        <v>28404.470000000005</v>
      </c>
      <c r="F81" s="108">
        <f>F67+F79</f>
        <v>38909.399999999994</v>
      </c>
      <c r="G81" s="108">
        <f>G67+G79</f>
        <v>41706.996999999996</v>
      </c>
      <c r="H81" s="108">
        <f>H67+H79+H78</f>
        <v>43454.43</v>
      </c>
      <c r="I81" s="127">
        <f>I67+I79+I78</f>
        <v>49140.994849439994</v>
      </c>
      <c r="J81" s="92"/>
    </row>
    <row r="82" spans="2:10" ht="18" customHeight="1" hidden="1" outlineLevel="1">
      <c r="B82" s="73"/>
      <c r="C82" s="97"/>
      <c r="D82" s="98"/>
      <c r="E82" s="98"/>
      <c r="F82" s="98"/>
      <c r="G82" s="98"/>
      <c r="H82" s="99"/>
      <c r="I82" s="99"/>
      <c r="J82" s="26"/>
    </row>
    <row r="83" spans="2:10" ht="12.75" customHeight="1" collapsed="1">
      <c r="B83" s="60"/>
      <c r="C83" s="61"/>
      <c r="D83" s="62"/>
      <c r="E83" s="62"/>
      <c r="F83" s="66"/>
      <c r="G83" s="66"/>
      <c r="H83" s="115"/>
      <c r="I83" s="115"/>
      <c r="J83" s="63"/>
    </row>
    <row r="84" spans="2:10" ht="12.75" customHeight="1">
      <c r="B84" s="151" t="s">
        <v>136</v>
      </c>
      <c r="C84" s="151"/>
      <c r="D84" s="68"/>
      <c r="E84" s="68"/>
      <c r="F84" s="68"/>
      <c r="G84" s="68"/>
      <c r="H84" s="100"/>
      <c r="I84" s="133" t="s">
        <v>139</v>
      </c>
      <c r="J84" s="63"/>
    </row>
    <row r="85" spans="2:10" ht="12.75" customHeight="1">
      <c r="B85" s="64"/>
      <c r="C85" s="67"/>
      <c r="D85" s="68"/>
      <c r="E85" s="68"/>
      <c r="F85" s="68"/>
      <c r="G85" s="68"/>
      <c r="H85" s="100"/>
      <c r="I85" s="100"/>
      <c r="J85" s="63"/>
    </row>
    <row r="86" spans="2:10" ht="12.75" customHeight="1">
      <c r="B86" s="64"/>
      <c r="C86" s="67"/>
      <c r="D86" s="68"/>
      <c r="E86" s="68"/>
      <c r="F86" s="68"/>
      <c r="G86" s="68"/>
      <c r="H86" s="100"/>
      <c r="I86" s="100"/>
      <c r="J86" s="63"/>
    </row>
    <row r="87" spans="2:10" ht="12.75" customHeight="1">
      <c r="B87" s="153" t="s">
        <v>137</v>
      </c>
      <c r="C87" s="153"/>
      <c r="D87" s="68"/>
      <c r="E87" s="68"/>
      <c r="F87" s="68"/>
      <c r="G87" s="68"/>
      <c r="H87" s="152" t="s">
        <v>138</v>
      </c>
      <c r="I87" s="152"/>
      <c r="J87" s="63"/>
    </row>
    <row r="88" spans="2:10" ht="12.75" customHeight="1">
      <c r="B88" s="64"/>
      <c r="C88" s="65"/>
      <c r="D88" s="66"/>
      <c r="E88" s="66"/>
      <c r="F88" s="66"/>
      <c r="G88" s="66"/>
      <c r="H88" s="101"/>
      <c r="I88" s="101"/>
      <c r="J88" s="63"/>
    </row>
    <row r="89" spans="2:10" ht="12.75" customHeight="1">
      <c r="B89" s="64"/>
      <c r="C89" s="65"/>
      <c r="D89" s="66"/>
      <c r="E89" s="66"/>
      <c r="F89" s="66"/>
      <c r="G89" s="66"/>
      <c r="H89" s="101"/>
      <c r="I89" s="101"/>
      <c r="J89" s="63"/>
    </row>
    <row r="90" spans="2:10" ht="13.5" customHeight="1">
      <c r="B90" s="150"/>
      <c r="C90" s="150"/>
      <c r="D90" s="69"/>
      <c r="E90" s="69"/>
      <c r="F90" s="69"/>
      <c r="G90" s="69"/>
      <c r="H90" s="102"/>
      <c r="I90" s="102"/>
      <c r="J90" s="63"/>
    </row>
    <row r="91" spans="2:10" ht="12.75" customHeight="1">
      <c r="B91" s="150"/>
      <c r="C91" s="150"/>
      <c r="D91" s="70"/>
      <c r="E91" s="70"/>
      <c r="F91" s="70"/>
      <c r="G91" s="70"/>
      <c r="H91" s="103"/>
      <c r="I91" s="103"/>
      <c r="J91" s="63"/>
    </row>
    <row r="92" spans="2:10" ht="13.5" customHeight="1">
      <c r="B92" s="7"/>
      <c r="C92" s="8"/>
      <c r="D92" s="5"/>
      <c r="E92" s="5"/>
      <c r="F92" s="5"/>
      <c r="G92" s="5"/>
      <c r="H92" s="6"/>
      <c r="I92" s="6"/>
      <c r="J92" s="1"/>
    </row>
    <row r="93" spans="2:10" ht="13.5" customHeight="1">
      <c r="B93" s="7"/>
      <c r="C93" s="9"/>
      <c r="D93" s="5"/>
      <c r="E93" s="5"/>
      <c r="F93" s="5"/>
      <c r="G93" s="5"/>
      <c r="H93" s="5"/>
      <c r="I93" s="5"/>
      <c r="J93" s="1"/>
    </row>
    <row r="94" spans="2:10" ht="13.5" customHeight="1">
      <c r="B94" s="10"/>
      <c r="C94" s="11"/>
      <c r="D94" s="5"/>
      <c r="E94" s="5"/>
      <c r="F94" s="5"/>
      <c r="G94" s="5"/>
      <c r="H94" s="5"/>
      <c r="I94" s="5"/>
      <c r="J94" s="1"/>
    </row>
    <row r="95" spans="2:10" ht="16.5" customHeight="1">
      <c r="B95" s="10"/>
      <c r="C95" s="11"/>
      <c r="D95" s="5"/>
      <c r="E95" s="5"/>
      <c r="F95" s="5"/>
      <c r="G95" s="5"/>
      <c r="H95" s="6"/>
      <c r="I95" s="6"/>
      <c r="J95" s="1"/>
    </row>
    <row r="96" spans="2:9" ht="12.75" hidden="1" outlineLevel="1">
      <c r="B96" s="12"/>
      <c r="C96" s="11"/>
      <c r="D96" s="11"/>
      <c r="E96" s="11"/>
      <c r="F96" s="11"/>
      <c r="G96" s="11"/>
      <c r="H96" s="11"/>
      <c r="I96" s="11"/>
    </row>
    <row r="97" spans="2:9" ht="12.75" hidden="1" outlineLevel="1">
      <c r="B97" s="12"/>
      <c r="C97" s="11"/>
      <c r="D97" s="11"/>
      <c r="E97" s="11"/>
      <c r="F97" s="11"/>
      <c r="G97" s="11"/>
      <c r="H97" s="11"/>
      <c r="I97" s="11"/>
    </row>
    <row r="98" spans="2:9" ht="12.75" hidden="1" outlineLevel="1">
      <c r="B98" s="12"/>
      <c r="C98" s="11"/>
      <c r="D98" s="11"/>
      <c r="E98" s="11"/>
      <c r="F98" s="11"/>
      <c r="G98" s="11"/>
      <c r="H98" s="11"/>
      <c r="I98" s="11"/>
    </row>
    <row r="99" spans="2:9" ht="12.75" collapsed="1">
      <c r="B99" s="11"/>
      <c r="C99" s="11"/>
      <c r="D99" s="11"/>
      <c r="E99" s="11"/>
      <c r="F99" s="11"/>
      <c r="G99" s="11"/>
      <c r="H99" s="11"/>
      <c r="I99" s="11"/>
    </row>
    <row r="100" spans="2:9" ht="12.75">
      <c r="B100" s="11"/>
      <c r="C100" s="11"/>
      <c r="D100" s="11"/>
      <c r="E100" s="11"/>
      <c r="F100" s="11"/>
      <c r="G100" s="11"/>
      <c r="H100" s="11"/>
      <c r="I100" s="11"/>
    </row>
    <row r="101" spans="2:9" ht="12.75">
      <c r="B101" s="11"/>
      <c r="C101" s="11"/>
      <c r="D101" s="11"/>
      <c r="E101" s="11"/>
      <c r="F101" s="11"/>
      <c r="G101" s="11"/>
      <c r="H101" s="11"/>
      <c r="I101" s="11"/>
    </row>
    <row r="102" spans="2:9" ht="12.75">
      <c r="B102" s="11"/>
      <c r="C102" s="11"/>
      <c r="D102" s="11"/>
      <c r="E102" s="11"/>
      <c r="F102" s="11"/>
      <c r="G102" s="11"/>
      <c r="H102" s="11"/>
      <c r="I102" s="11"/>
    </row>
    <row r="103" spans="2:9" ht="12.75">
      <c r="B103" s="11"/>
      <c r="C103" s="11"/>
      <c r="D103" s="11"/>
      <c r="E103" s="11"/>
      <c r="F103" s="11"/>
      <c r="G103" s="11"/>
      <c r="H103" s="11"/>
      <c r="I103" s="11"/>
    </row>
    <row r="104" spans="2:9" ht="12.75">
      <c r="B104" s="11"/>
      <c r="C104" s="11"/>
      <c r="D104" s="11"/>
      <c r="E104" s="11"/>
      <c r="F104" s="11"/>
      <c r="G104" s="11"/>
      <c r="H104" s="11"/>
      <c r="I104" s="11"/>
    </row>
    <row r="105" spans="2:9" ht="12.75" hidden="1" outlineLevel="1">
      <c r="B105" s="11"/>
      <c r="C105" s="11"/>
      <c r="D105" s="11"/>
      <c r="E105" s="11"/>
      <c r="F105" s="11"/>
      <c r="G105" s="11"/>
      <c r="H105" s="11"/>
      <c r="I105" s="11"/>
    </row>
    <row r="106" spans="2:9" ht="12.75" hidden="1" outlineLevel="1">
      <c r="B106" s="11"/>
      <c r="C106" s="11"/>
      <c r="D106" s="11"/>
      <c r="E106" s="11"/>
      <c r="F106" s="11"/>
      <c r="G106" s="11"/>
      <c r="H106" s="11"/>
      <c r="I106" s="11"/>
    </row>
    <row r="107" spans="2:9" ht="12.75" collapsed="1">
      <c r="B107" s="11"/>
      <c r="C107" s="13"/>
      <c r="D107" s="11"/>
      <c r="E107" s="11"/>
      <c r="F107" s="11"/>
      <c r="G107" s="11"/>
      <c r="H107" s="11"/>
      <c r="I107" s="11"/>
    </row>
    <row r="108" spans="2:9" ht="12.75">
      <c r="B108" s="11"/>
      <c r="C108" s="13"/>
      <c r="D108" s="11"/>
      <c r="E108" s="11"/>
      <c r="F108" s="11"/>
      <c r="G108" s="11"/>
      <c r="H108" s="11"/>
      <c r="I108" s="11"/>
    </row>
    <row r="109" spans="2:9" ht="12.75">
      <c r="B109" s="11"/>
      <c r="C109" s="11"/>
      <c r="D109" s="11"/>
      <c r="E109" s="11"/>
      <c r="F109" s="11"/>
      <c r="G109" s="11"/>
      <c r="H109" s="11"/>
      <c r="I109" s="11"/>
    </row>
    <row r="110" spans="2:9" ht="12.75">
      <c r="B110" s="11"/>
      <c r="C110" s="13"/>
      <c r="D110" s="11"/>
      <c r="E110" s="11"/>
      <c r="F110" s="11"/>
      <c r="G110" s="11"/>
      <c r="H110" s="11"/>
      <c r="I110" s="11"/>
    </row>
    <row r="111" spans="2:9" ht="12.75">
      <c r="B111" s="11"/>
      <c r="C111" s="14"/>
      <c r="D111" s="11"/>
      <c r="E111" s="11"/>
      <c r="F111" s="11"/>
      <c r="G111" s="11"/>
      <c r="H111" s="11"/>
      <c r="I111" s="11"/>
    </row>
    <row r="112" spans="2:9" ht="12.75">
      <c r="B112" s="11"/>
      <c r="C112" s="14"/>
      <c r="D112" s="11"/>
      <c r="E112" s="11"/>
      <c r="F112" s="11"/>
      <c r="G112" s="11"/>
      <c r="H112" s="11"/>
      <c r="I112" s="11"/>
    </row>
    <row r="113" spans="2:9" ht="12.75">
      <c r="B113" s="11"/>
      <c r="C113" s="14"/>
      <c r="D113" s="11"/>
      <c r="E113" s="11"/>
      <c r="F113" s="11"/>
      <c r="G113" s="11"/>
      <c r="H113" s="11"/>
      <c r="I113" s="11"/>
    </row>
    <row r="114" spans="2:9" ht="12.75">
      <c r="B114" s="11"/>
      <c r="C114" s="14"/>
      <c r="D114" s="11"/>
      <c r="E114" s="11"/>
      <c r="F114" s="11"/>
      <c r="G114" s="11"/>
      <c r="H114" s="11"/>
      <c r="I114" s="11"/>
    </row>
    <row r="115" spans="2:9" ht="12.75">
      <c r="B115" s="11"/>
      <c r="C115" s="15"/>
      <c r="D115" s="11"/>
      <c r="E115" s="11"/>
      <c r="F115" s="11"/>
      <c r="G115" s="11"/>
      <c r="H115" s="11"/>
      <c r="I115" s="11"/>
    </row>
    <row r="116" spans="2:9" ht="12.75">
      <c r="B116" s="11"/>
      <c r="C116" s="11"/>
      <c r="D116" s="11"/>
      <c r="E116" s="11"/>
      <c r="F116" s="11"/>
      <c r="G116" s="11"/>
      <c r="H116" s="11"/>
      <c r="I116" s="11"/>
    </row>
    <row r="117" spans="2:9" ht="12.75">
      <c r="B117" s="11"/>
      <c r="C117" s="11"/>
      <c r="D117" s="11"/>
      <c r="E117" s="11"/>
      <c r="F117" s="11"/>
      <c r="G117" s="11"/>
      <c r="H117" s="11"/>
      <c r="I117" s="11"/>
    </row>
    <row r="118" spans="2:9" ht="12.75">
      <c r="B118" s="11"/>
      <c r="C118" s="11"/>
      <c r="D118" s="11"/>
      <c r="E118" s="11"/>
      <c r="F118" s="11"/>
      <c r="G118" s="11"/>
      <c r="H118" s="11"/>
      <c r="I118" s="11"/>
    </row>
    <row r="119" spans="2:9" ht="12.75">
      <c r="B119" s="11"/>
      <c r="C119" s="11"/>
      <c r="D119" s="11"/>
      <c r="E119" s="11"/>
      <c r="F119" s="11"/>
      <c r="G119" s="11"/>
      <c r="H119" s="11"/>
      <c r="I119" s="11"/>
    </row>
    <row r="120" spans="2:9" ht="12.75">
      <c r="B120" s="11"/>
      <c r="C120" s="11"/>
      <c r="D120" s="11"/>
      <c r="E120" s="11"/>
      <c r="F120" s="11"/>
      <c r="G120" s="11"/>
      <c r="H120" s="11"/>
      <c r="I120" s="11"/>
    </row>
    <row r="121" spans="2:9" ht="12.75">
      <c r="B121" s="11"/>
      <c r="C121" s="11"/>
      <c r="D121" s="11"/>
      <c r="E121" s="11"/>
      <c r="F121" s="11"/>
      <c r="G121" s="11"/>
      <c r="H121" s="11"/>
      <c r="I121" s="11"/>
    </row>
    <row r="122" spans="2:9" ht="12.75">
      <c r="B122" s="11"/>
      <c r="C122" s="11"/>
      <c r="D122" s="11"/>
      <c r="E122" s="11"/>
      <c r="F122" s="11"/>
      <c r="G122" s="11"/>
      <c r="H122" s="11"/>
      <c r="I122" s="11"/>
    </row>
    <row r="123" spans="2:9" ht="12.75">
      <c r="B123" s="11"/>
      <c r="C123" s="11"/>
      <c r="D123" s="11"/>
      <c r="E123" s="11"/>
      <c r="F123" s="11"/>
      <c r="G123" s="11"/>
      <c r="H123" s="11"/>
      <c r="I123" s="11"/>
    </row>
  </sheetData>
  <sheetProtection/>
  <mergeCells count="24">
    <mergeCell ref="J12:J13"/>
    <mergeCell ref="J14:J15"/>
    <mergeCell ref="H12:H13"/>
    <mergeCell ref="H14:H15"/>
    <mergeCell ref="I12:I13"/>
    <mergeCell ref="I14:I15"/>
    <mergeCell ref="B90:C90"/>
    <mergeCell ref="B91:C91"/>
    <mergeCell ref="E12:E15"/>
    <mergeCell ref="B7:I7"/>
    <mergeCell ref="B12:B15"/>
    <mergeCell ref="B84:C84"/>
    <mergeCell ref="H87:I87"/>
    <mergeCell ref="B87:C87"/>
    <mergeCell ref="F14:F15"/>
    <mergeCell ref="F12:F13"/>
    <mergeCell ref="B1:I1"/>
    <mergeCell ref="B4:I4"/>
    <mergeCell ref="B5:I5"/>
    <mergeCell ref="D12:D15"/>
    <mergeCell ref="B6:I6"/>
    <mergeCell ref="C12:C15"/>
    <mergeCell ref="G12:G13"/>
    <mergeCell ref="G14:G15"/>
  </mergeCells>
  <printOptions/>
  <pageMargins left="0.53" right="0.17" top="0.19" bottom="0.22" header="0.17" footer="0.16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65"/>
  <sheetViews>
    <sheetView zoomScalePageLayoutView="0" workbookViewId="0" topLeftCell="A37">
      <selection activeCell="E51" sqref="E51"/>
    </sheetView>
  </sheetViews>
  <sheetFormatPr defaultColWidth="9.140625" defaultRowHeight="12.75"/>
  <cols>
    <col min="2" max="2" width="6.8515625" style="0" customWidth="1"/>
    <col min="3" max="3" width="104.57421875" style="0" customWidth="1"/>
    <col min="4" max="4" width="17.7109375" style="0" customWidth="1"/>
    <col min="5" max="5" width="15.421875" style="0" customWidth="1"/>
    <col min="6" max="6" width="15.8515625" style="135" customWidth="1"/>
    <col min="7" max="7" width="14.8515625" style="128" customWidth="1"/>
  </cols>
  <sheetData>
    <row r="3" spans="2:7" ht="36" customHeight="1">
      <c r="B3" s="156" t="s">
        <v>163</v>
      </c>
      <c r="C3" s="156"/>
      <c r="D3" s="156"/>
      <c r="E3" s="156"/>
      <c r="F3" s="156"/>
      <c r="G3" s="156"/>
    </row>
    <row r="4" spans="2:7" ht="27.75" customHeight="1">
      <c r="B4" s="162" t="s">
        <v>52</v>
      </c>
      <c r="C4" s="163" t="s">
        <v>53</v>
      </c>
      <c r="D4" s="159" t="s">
        <v>156</v>
      </c>
      <c r="E4" s="160"/>
      <c r="F4" s="160"/>
      <c r="G4" s="161"/>
    </row>
    <row r="5" spans="2:7" ht="47.25" customHeight="1">
      <c r="B5" s="162"/>
      <c r="C5" s="163"/>
      <c r="D5" s="113" t="s">
        <v>168</v>
      </c>
      <c r="E5" s="138" t="s">
        <v>164</v>
      </c>
      <c r="F5" s="113" t="s">
        <v>166</v>
      </c>
      <c r="G5" s="113" t="s">
        <v>165</v>
      </c>
    </row>
    <row r="6" spans="2:7" ht="15">
      <c r="B6" s="82" t="s">
        <v>54</v>
      </c>
      <c r="C6" s="75" t="s">
        <v>55</v>
      </c>
      <c r="D6" s="111">
        <v>30097.27</v>
      </c>
      <c r="E6" s="111">
        <f>(E7+E8+E10+E20+E26)</f>
        <v>31002.649999999998</v>
      </c>
      <c r="F6" s="111">
        <f>(F7+F8+F10+F20+F26)</f>
        <v>31196.72</v>
      </c>
      <c r="G6" s="111">
        <f>(G7+G8+G10+G20+G26)</f>
        <v>32569.37568</v>
      </c>
    </row>
    <row r="7" spans="2:7" ht="15">
      <c r="B7" s="83" t="s">
        <v>80</v>
      </c>
      <c r="C7" s="74" t="s">
        <v>56</v>
      </c>
      <c r="D7" s="134">
        <v>23849.17</v>
      </c>
      <c r="E7" s="134">
        <v>23628.92</v>
      </c>
      <c r="F7" s="134">
        <v>24720.38</v>
      </c>
      <c r="G7" s="111">
        <f>F7*1.044</f>
        <v>25808.07672</v>
      </c>
    </row>
    <row r="8" spans="2:7" ht="15">
      <c r="B8" s="83" t="s">
        <v>81</v>
      </c>
      <c r="C8" s="74" t="s">
        <v>57</v>
      </c>
      <c r="D8" s="113">
        <v>2627.93</v>
      </c>
      <c r="E8" s="113">
        <v>2627.93</v>
      </c>
      <c r="F8" s="113">
        <v>2723.93</v>
      </c>
      <c r="G8" s="111">
        <f>F8*1.044</f>
        <v>2843.78292</v>
      </c>
    </row>
    <row r="9" spans="2:7" ht="15">
      <c r="B9" s="83" t="s">
        <v>82</v>
      </c>
      <c r="C9" s="74" t="s">
        <v>58</v>
      </c>
      <c r="D9" s="112"/>
      <c r="E9" s="112"/>
      <c r="F9" s="112"/>
      <c r="G9" s="112"/>
    </row>
    <row r="10" spans="2:7" ht="15.75">
      <c r="B10" s="84" t="s">
        <v>83</v>
      </c>
      <c r="C10" s="76" t="s">
        <v>59</v>
      </c>
      <c r="D10" s="111">
        <f>D11+D13+D14+D15+D16+D17+D18+D19</f>
        <v>2961.3599999999997</v>
      </c>
      <c r="E10" s="111">
        <f>E11+E13+E14+E15+E16+E17+E18+E19</f>
        <v>3003.25</v>
      </c>
      <c r="F10" s="111">
        <f>F11+F13+F14+F15+F16+F17+F18+F19</f>
        <v>3069.5200000000004</v>
      </c>
      <c r="G10" s="111">
        <f>G11+G13+G14+G15+G16+G17+G18+G19</f>
        <v>3204.57888</v>
      </c>
    </row>
    <row r="11" spans="2:7" ht="15">
      <c r="B11" s="83" t="s">
        <v>84</v>
      </c>
      <c r="C11" s="74" t="s">
        <v>60</v>
      </c>
      <c r="D11" s="112">
        <v>462.37</v>
      </c>
      <c r="E11" s="112">
        <v>462.37</v>
      </c>
      <c r="F11" s="112">
        <v>479.26</v>
      </c>
      <c r="G11" s="112">
        <f>F11*1.044</f>
        <v>500.34744</v>
      </c>
    </row>
    <row r="12" spans="2:7" ht="15">
      <c r="B12" s="83" t="s">
        <v>85</v>
      </c>
      <c r="C12" s="74" t="s">
        <v>133</v>
      </c>
      <c r="D12" s="112"/>
      <c r="E12" s="112"/>
      <c r="F12" s="112"/>
      <c r="G12" s="112">
        <f aca="true" t="shared" si="0" ref="G12:G19">F12*1.044</f>
        <v>0</v>
      </c>
    </row>
    <row r="13" spans="2:7" ht="15">
      <c r="B13" s="83" t="s">
        <v>86</v>
      </c>
      <c r="C13" s="74" t="s">
        <v>61</v>
      </c>
      <c r="D13" s="112">
        <v>133.29</v>
      </c>
      <c r="E13" s="112">
        <v>132.86</v>
      </c>
      <c r="F13" s="112">
        <v>138.16</v>
      </c>
      <c r="G13" s="112">
        <f t="shared" si="0"/>
        <v>144.23904</v>
      </c>
    </row>
    <row r="14" spans="2:7" ht="15">
      <c r="B14" s="83" t="s">
        <v>87</v>
      </c>
      <c r="C14" s="74" t="s">
        <v>62</v>
      </c>
      <c r="D14" s="112">
        <v>76.11</v>
      </c>
      <c r="E14" s="112">
        <v>76.11</v>
      </c>
      <c r="F14" s="112">
        <v>78.89</v>
      </c>
      <c r="G14" s="112">
        <f t="shared" si="0"/>
        <v>82.36116</v>
      </c>
    </row>
    <row r="15" spans="2:7" ht="15">
      <c r="B15" s="83" t="s">
        <v>88</v>
      </c>
      <c r="C15" s="74" t="s">
        <v>63</v>
      </c>
      <c r="D15" s="112">
        <v>67.48</v>
      </c>
      <c r="E15" s="112">
        <v>67.47</v>
      </c>
      <c r="F15" s="112">
        <v>69.94</v>
      </c>
      <c r="G15" s="112">
        <f t="shared" si="0"/>
        <v>73.01736</v>
      </c>
    </row>
    <row r="16" spans="2:7" ht="15">
      <c r="B16" s="83" t="s">
        <v>89</v>
      </c>
      <c r="C16" s="74" t="s">
        <v>22</v>
      </c>
      <c r="D16" s="112">
        <v>25.61</v>
      </c>
      <c r="E16" s="112">
        <v>25.59</v>
      </c>
      <c r="F16" s="112">
        <v>26.54</v>
      </c>
      <c r="G16" s="112">
        <f t="shared" si="0"/>
        <v>27.70776</v>
      </c>
    </row>
    <row r="17" spans="2:7" ht="15">
      <c r="B17" s="83" t="s">
        <v>90</v>
      </c>
      <c r="C17" s="74" t="s">
        <v>131</v>
      </c>
      <c r="D17" s="112">
        <v>1429.82</v>
      </c>
      <c r="E17" s="112">
        <v>1429.62</v>
      </c>
      <c r="F17" s="112">
        <v>1482.05</v>
      </c>
      <c r="G17" s="112">
        <f t="shared" si="0"/>
        <v>1547.2602</v>
      </c>
    </row>
    <row r="18" spans="2:7" ht="15">
      <c r="B18" s="83" t="s">
        <v>91</v>
      </c>
      <c r="C18" s="74" t="s">
        <v>142</v>
      </c>
      <c r="D18" s="112">
        <v>87.66</v>
      </c>
      <c r="E18" s="112">
        <v>130.18</v>
      </c>
      <c r="F18" s="112">
        <v>90.86</v>
      </c>
      <c r="G18" s="112">
        <f t="shared" si="0"/>
        <v>94.85784</v>
      </c>
    </row>
    <row r="19" spans="2:7" ht="15">
      <c r="B19" s="83" t="s">
        <v>157</v>
      </c>
      <c r="C19" s="74" t="s">
        <v>158</v>
      </c>
      <c r="D19" s="112">
        <v>679.02</v>
      </c>
      <c r="E19" s="112">
        <v>679.05</v>
      </c>
      <c r="F19" s="112">
        <v>703.82</v>
      </c>
      <c r="G19" s="112">
        <f t="shared" si="0"/>
        <v>734.78808</v>
      </c>
    </row>
    <row r="20" spans="2:7" ht="15.75">
      <c r="B20" s="84" t="s">
        <v>92</v>
      </c>
      <c r="C20" s="76" t="s">
        <v>108</v>
      </c>
      <c r="D20" s="111">
        <f>D21+D22+D24+D25+D23</f>
        <v>447.71000000000004</v>
      </c>
      <c r="E20" s="111">
        <f>E21+E22+E24+E25+E23</f>
        <v>1531.4499999999998</v>
      </c>
      <c r="F20" s="111">
        <f>F21+F22+F24+F25+F23</f>
        <v>464.05</v>
      </c>
      <c r="G20" s="111">
        <f>G21+G22+G24+G25+G23</f>
        <v>484.4682</v>
      </c>
    </row>
    <row r="21" spans="2:7" ht="15">
      <c r="B21" s="83" t="s">
        <v>93</v>
      </c>
      <c r="C21" s="74" t="s">
        <v>125</v>
      </c>
      <c r="D21" s="112">
        <v>123.87</v>
      </c>
      <c r="E21" s="112">
        <v>123.06</v>
      </c>
      <c r="F21" s="112">
        <v>128.39</v>
      </c>
      <c r="G21" s="112">
        <f>F21*1.044</f>
        <v>134.03915999999998</v>
      </c>
    </row>
    <row r="22" spans="2:7" ht="15">
      <c r="B22" s="83" t="s">
        <v>94</v>
      </c>
      <c r="C22" s="74" t="s">
        <v>130</v>
      </c>
      <c r="D22" s="112">
        <v>57.28</v>
      </c>
      <c r="E22" s="112">
        <v>57.28</v>
      </c>
      <c r="F22" s="112">
        <v>59.37</v>
      </c>
      <c r="G22" s="112">
        <f>F22*1.044</f>
        <v>61.98228</v>
      </c>
    </row>
    <row r="23" spans="2:7" ht="15">
      <c r="B23" s="83" t="s">
        <v>111</v>
      </c>
      <c r="C23" s="74" t="s">
        <v>150</v>
      </c>
      <c r="D23" s="112">
        <v>0</v>
      </c>
      <c r="E23" s="112">
        <v>0</v>
      </c>
      <c r="F23" s="112">
        <v>0</v>
      </c>
      <c r="G23" s="112">
        <f>F23*1.044</f>
        <v>0</v>
      </c>
    </row>
    <row r="24" spans="2:7" ht="15">
      <c r="B24" s="83" t="s">
        <v>112</v>
      </c>
      <c r="C24" s="74" t="s">
        <v>64</v>
      </c>
      <c r="D24" s="112">
        <v>266.56</v>
      </c>
      <c r="E24" s="112">
        <v>1351.11</v>
      </c>
      <c r="F24" s="112">
        <v>276.29</v>
      </c>
      <c r="G24" s="112">
        <f>F24*1.044</f>
        <v>288.44676000000004</v>
      </c>
    </row>
    <row r="25" spans="2:7" ht="15">
      <c r="B25" s="83" t="s">
        <v>132</v>
      </c>
      <c r="C25" s="89" t="s">
        <v>121</v>
      </c>
      <c r="D25" s="112">
        <v>0</v>
      </c>
      <c r="E25" s="112">
        <v>0</v>
      </c>
      <c r="F25" s="112">
        <v>0</v>
      </c>
      <c r="G25" s="112">
        <f>F25*1.044</f>
        <v>0</v>
      </c>
    </row>
    <row r="26" spans="2:7" ht="15.75">
      <c r="B26" s="85" t="s">
        <v>113</v>
      </c>
      <c r="C26" s="76" t="s">
        <v>65</v>
      </c>
      <c r="D26" s="111">
        <f>D27+D28</f>
        <v>211.13</v>
      </c>
      <c r="E26" s="111">
        <f>E27+E28</f>
        <v>211.1</v>
      </c>
      <c r="F26" s="111">
        <f>F27+F28</f>
        <v>218.84</v>
      </c>
      <c r="G26" s="111">
        <f>G27+G28</f>
        <v>228.46896</v>
      </c>
    </row>
    <row r="27" spans="2:7" ht="15">
      <c r="B27" s="83" t="s">
        <v>114</v>
      </c>
      <c r="C27" s="74" t="s">
        <v>40</v>
      </c>
      <c r="D27" s="112">
        <v>211.13</v>
      </c>
      <c r="E27" s="112">
        <v>211.1</v>
      </c>
      <c r="F27" s="112">
        <v>218.84</v>
      </c>
      <c r="G27" s="112">
        <f>F27*1.044</f>
        <v>228.46896</v>
      </c>
    </row>
    <row r="28" spans="2:7" ht="15">
      <c r="B28" s="83" t="s">
        <v>115</v>
      </c>
      <c r="C28" s="74" t="s">
        <v>109</v>
      </c>
      <c r="D28" s="112"/>
      <c r="E28" s="112"/>
      <c r="F28" s="112"/>
      <c r="G28" s="112"/>
    </row>
    <row r="29" spans="2:7" ht="15">
      <c r="B29" s="85" t="s">
        <v>66</v>
      </c>
      <c r="C29" s="75" t="s">
        <v>67</v>
      </c>
      <c r="D29" s="111">
        <f>D30+D31+D32+D33+D39+D42</f>
        <v>10930.86</v>
      </c>
      <c r="E29" s="111">
        <f>E30+E31+E32+E33+E39+E42</f>
        <v>10704.346999999998</v>
      </c>
      <c r="F29" s="111">
        <f>F30+F31+F33+F39+F42</f>
        <v>11825.27</v>
      </c>
      <c r="G29" s="111">
        <f>G30+G31+G33+G39+G42</f>
        <v>15325.59916944</v>
      </c>
    </row>
    <row r="30" spans="2:7" ht="15">
      <c r="B30" s="83" t="s">
        <v>95</v>
      </c>
      <c r="C30" s="74" t="s">
        <v>68</v>
      </c>
      <c r="D30" s="112">
        <v>230.99</v>
      </c>
      <c r="E30" s="112">
        <v>599.02</v>
      </c>
      <c r="F30" s="112">
        <v>230.99</v>
      </c>
      <c r="G30" s="112">
        <v>599.02</v>
      </c>
    </row>
    <row r="31" spans="2:7" ht="15">
      <c r="B31" s="83" t="s">
        <v>96</v>
      </c>
      <c r="C31" s="74" t="s">
        <v>69</v>
      </c>
      <c r="D31" s="112">
        <v>7202.45</v>
      </c>
      <c r="E31" s="112">
        <v>6877.61</v>
      </c>
      <c r="F31" s="112">
        <v>7465.56</v>
      </c>
      <c r="G31" s="112">
        <f>G7*0.302</f>
        <v>7794.0391694400005</v>
      </c>
    </row>
    <row r="32" spans="2:7" ht="15">
      <c r="B32" s="83" t="s">
        <v>97</v>
      </c>
      <c r="C32" s="74" t="s">
        <v>142</v>
      </c>
      <c r="D32" s="112"/>
      <c r="E32" s="112"/>
      <c r="F32" s="112"/>
      <c r="G32" s="112"/>
    </row>
    <row r="33" spans="2:7" ht="15.75">
      <c r="B33" s="85" t="s">
        <v>97</v>
      </c>
      <c r="C33" s="76" t="s">
        <v>70</v>
      </c>
      <c r="D33" s="111">
        <f>D34+D35+D36+D37+D38</f>
        <v>673.3900000000001</v>
      </c>
      <c r="E33" s="111">
        <f>E34+E35+E36+E37+E38</f>
        <v>458.437</v>
      </c>
      <c r="F33" s="111">
        <f>F34+F35+F36+F37+F38</f>
        <v>800.1099999999999</v>
      </c>
      <c r="G33" s="111">
        <f>G34+G35+G36+G37+G38</f>
        <v>1322.01</v>
      </c>
    </row>
    <row r="34" spans="2:7" ht="15">
      <c r="B34" s="83" t="s">
        <v>101</v>
      </c>
      <c r="C34" s="74" t="s">
        <v>71</v>
      </c>
      <c r="D34" s="112"/>
      <c r="E34" s="112"/>
      <c r="F34" s="112"/>
      <c r="G34" s="112"/>
    </row>
    <row r="35" spans="2:7" ht="15">
      <c r="B35" s="83" t="s">
        <v>102</v>
      </c>
      <c r="C35" s="74" t="s">
        <v>72</v>
      </c>
      <c r="D35" s="112"/>
      <c r="E35" s="112">
        <v>22.15</v>
      </c>
      <c r="F35" s="112"/>
      <c r="G35" s="112">
        <v>22.15</v>
      </c>
    </row>
    <row r="36" spans="2:7" ht="15">
      <c r="B36" s="83" t="s">
        <v>103</v>
      </c>
      <c r="C36" s="74" t="s">
        <v>73</v>
      </c>
      <c r="D36" s="112"/>
      <c r="E36" s="112"/>
      <c r="F36" s="112"/>
      <c r="G36" s="112"/>
    </row>
    <row r="37" spans="2:7" ht="15">
      <c r="B37" s="83" t="s">
        <v>104</v>
      </c>
      <c r="C37" s="74" t="s">
        <v>74</v>
      </c>
      <c r="D37" s="112">
        <v>27.19</v>
      </c>
      <c r="E37" s="112">
        <v>7.027</v>
      </c>
      <c r="F37" s="112">
        <v>23.05</v>
      </c>
      <c r="G37" s="112">
        <v>7.03</v>
      </c>
    </row>
    <row r="38" spans="2:7" ht="15">
      <c r="B38" s="83" t="s">
        <v>105</v>
      </c>
      <c r="C38" s="74" t="s">
        <v>140</v>
      </c>
      <c r="D38" s="112">
        <v>646.2</v>
      </c>
      <c r="E38" s="112">
        <v>429.26</v>
      </c>
      <c r="F38" s="112">
        <v>777.06</v>
      </c>
      <c r="G38" s="112">
        <v>1292.83</v>
      </c>
    </row>
    <row r="39" spans="2:7" ht="15">
      <c r="B39" s="85" t="s">
        <v>98</v>
      </c>
      <c r="C39" s="75" t="s">
        <v>129</v>
      </c>
      <c r="D39" s="111">
        <v>439.23</v>
      </c>
      <c r="E39" s="111">
        <v>384.48</v>
      </c>
      <c r="F39" s="111">
        <v>439.23</v>
      </c>
      <c r="G39" s="111">
        <v>439.23</v>
      </c>
    </row>
    <row r="40" spans="2:7" ht="15">
      <c r="B40" s="85" t="s">
        <v>106</v>
      </c>
      <c r="C40" s="74" t="s">
        <v>151</v>
      </c>
      <c r="D40" s="111">
        <v>-2118.76</v>
      </c>
      <c r="E40" s="111"/>
      <c r="F40" s="111">
        <v>-908.02</v>
      </c>
      <c r="G40" s="112"/>
    </row>
    <row r="41" spans="2:7" ht="15.75">
      <c r="B41" s="84" t="s">
        <v>99</v>
      </c>
      <c r="C41" s="76" t="s">
        <v>75</v>
      </c>
      <c r="D41" s="111"/>
      <c r="E41" s="111"/>
      <c r="F41" s="111"/>
      <c r="G41" s="111"/>
    </row>
    <row r="42" spans="2:7" ht="15">
      <c r="B42" s="85" t="s">
        <v>100</v>
      </c>
      <c r="C42" s="74" t="s">
        <v>76</v>
      </c>
      <c r="D42" s="112">
        <v>2384.8</v>
      </c>
      <c r="E42" s="112">
        <v>2384.8</v>
      </c>
      <c r="F42" s="112">
        <v>2889.38</v>
      </c>
      <c r="G42" s="112">
        <v>5171.3</v>
      </c>
    </row>
    <row r="43" spans="2:7" ht="30.75">
      <c r="B43" s="83" t="s">
        <v>107</v>
      </c>
      <c r="C43" s="77" t="s">
        <v>77</v>
      </c>
      <c r="D43" s="112">
        <v>0</v>
      </c>
      <c r="E43" s="112">
        <v>1180.19</v>
      </c>
      <c r="F43" s="112">
        <v>1340.46</v>
      </c>
      <c r="G43" s="112">
        <v>1246.02</v>
      </c>
    </row>
    <row r="44" spans="2:7" ht="15">
      <c r="B44" s="82" t="s">
        <v>78</v>
      </c>
      <c r="C44" s="74" t="s">
        <v>79</v>
      </c>
      <c r="D44" s="112"/>
      <c r="E44" s="112"/>
      <c r="F44" s="112"/>
      <c r="G44" s="112"/>
    </row>
    <row r="45" spans="2:7" ht="15">
      <c r="B45" s="75" t="s">
        <v>161</v>
      </c>
      <c r="C45" s="75"/>
      <c r="D45" s="111">
        <f>D29+D6+D40</f>
        <v>38909.37</v>
      </c>
      <c r="E45" s="111">
        <f>E29+E6+E40</f>
        <v>41706.996999999996</v>
      </c>
      <c r="F45" s="111">
        <f>F29+F6+F40</f>
        <v>42113.97000000001</v>
      </c>
      <c r="G45" s="111">
        <f>(G6+G29)</f>
        <v>47894.97484944</v>
      </c>
    </row>
    <row r="46" spans="2:7" ht="13.5" customHeight="1">
      <c r="B46" s="77">
        <v>4</v>
      </c>
      <c r="C46" s="77" t="s">
        <v>160</v>
      </c>
      <c r="D46" s="165">
        <v>16752.995</v>
      </c>
      <c r="E46" s="77">
        <v>15626.48</v>
      </c>
      <c r="F46" s="140">
        <v>16753.18</v>
      </c>
      <c r="G46" s="138"/>
    </row>
    <row r="47" spans="2:6" ht="15">
      <c r="B47" s="78"/>
      <c r="C47" s="79"/>
      <c r="D47" s="79"/>
      <c r="E47" s="79"/>
      <c r="F47" s="110"/>
    </row>
    <row r="48" spans="2:6" ht="15">
      <c r="B48" s="78"/>
      <c r="C48" s="79"/>
      <c r="D48" s="79"/>
      <c r="E48" s="79"/>
      <c r="F48" s="110"/>
    </row>
    <row r="49" spans="2:6" ht="14.25" customHeight="1">
      <c r="B49" s="164" t="s">
        <v>143</v>
      </c>
      <c r="C49" s="164"/>
      <c r="D49" s="139"/>
      <c r="E49" s="139"/>
      <c r="F49" s="79"/>
    </row>
    <row r="50" spans="2:6" ht="30" customHeight="1">
      <c r="B50" s="157" t="s">
        <v>144</v>
      </c>
      <c r="C50" s="157"/>
      <c r="D50" s="136"/>
      <c r="E50" s="136"/>
      <c r="F50" s="79">
        <v>10.807</v>
      </c>
    </row>
    <row r="51" spans="2:6" ht="32.25" customHeight="1">
      <c r="B51" s="157" t="s">
        <v>145</v>
      </c>
      <c r="C51" s="157"/>
      <c r="D51" s="136"/>
      <c r="E51" s="136"/>
      <c r="F51" s="79">
        <v>63400</v>
      </c>
    </row>
    <row r="52" spans="2:6" ht="31.5" customHeight="1">
      <c r="B52" s="157" t="s">
        <v>146</v>
      </c>
      <c r="C52" s="157"/>
      <c r="D52" s="136"/>
      <c r="E52" s="136"/>
      <c r="F52" s="79">
        <v>9070</v>
      </c>
    </row>
    <row r="53" spans="2:6" ht="15" hidden="1">
      <c r="B53" s="80" t="s">
        <v>159</v>
      </c>
      <c r="C53" s="80"/>
      <c r="D53" s="80"/>
      <c r="E53" s="80"/>
      <c r="F53" s="79"/>
    </row>
    <row r="54" spans="2:6" ht="15" customHeight="1" hidden="1">
      <c r="B54" s="158" t="s">
        <v>147</v>
      </c>
      <c r="C54" s="158"/>
      <c r="D54" s="137"/>
      <c r="E54" s="137"/>
      <c r="F54" s="79"/>
    </row>
    <row r="55" spans="2:6" ht="15" customHeight="1" hidden="1">
      <c r="B55" s="158" t="s">
        <v>148</v>
      </c>
      <c r="C55" s="158"/>
      <c r="D55" s="137"/>
      <c r="E55" s="137"/>
      <c r="F55" s="79"/>
    </row>
    <row r="56" spans="2:6" ht="16.5" customHeight="1" hidden="1">
      <c r="B56" s="158" t="s">
        <v>149</v>
      </c>
      <c r="C56" s="158"/>
      <c r="D56" s="137"/>
      <c r="E56" s="137"/>
      <c r="F56" s="79"/>
    </row>
    <row r="57" spans="2:6" ht="15">
      <c r="B57" s="79"/>
      <c r="C57" s="79"/>
      <c r="D57" s="79"/>
      <c r="E57" s="79"/>
      <c r="F57" s="79"/>
    </row>
    <row r="58" spans="2:6" ht="15">
      <c r="B58" s="80"/>
      <c r="C58" s="80"/>
      <c r="D58" s="80"/>
      <c r="E58" s="80"/>
      <c r="F58" s="79"/>
    </row>
    <row r="59" spans="2:6" ht="15">
      <c r="B59" s="79"/>
      <c r="C59" s="79"/>
      <c r="D59" s="79"/>
      <c r="E59" s="79"/>
      <c r="F59" s="114"/>
    </row>
    <row r="60" spans="2:6" ht="15">
      <c r="B60" s="79"/>
      <c r="C60" s="79"/>
      <c r="D60" s="79"/>
      <c r="E60" s="79"/>
      <c r="F60" s="114"/>
    </row>
    <row r="61" spans="2:6" ht="15">
      <c r="B61" s="80"/>
      <c r="C61" s="80"/>
      <c r="D61" s="80"/>
      <c r="E61" s="80"/>
      <c r="F61" s="114"/>
    </row>
    <row r="62" spans="2:6" ht="15">
      <c r="B62" s="79"/>
      <c r="C62" s="79"/>
      <c r="D62" s="79"/>
      <c r="E62" s="79"/>
      <c r="F62" s="114"/>
    </row>
    <row r="63" spans="2:6" ht="15">
      <c r="B63" s="79"/>
      <c r="C63" s="79"/>
      <c r="D63" s="79"/>
      <c r="E63" s="79"/>
      <c r="F63" s="114"/>
    </row>
    <row r="64" spans="2:6" ht="15">
      <c r="B64" s="79"/>
      <c r="C64" s="79"/>
      <c r="D64" s="79"/>
      <c r="E64" s="79"/>
      <c r="F64" s="114"/>
    </row>
    <row r="65" spans="2:6" ht="15">
      <c r="B65" s="81"/>
      <c r="C65" s="81"/>
      <c r="D65" s="81"/>
      <c r="E65" s="81"/>
      <c r="F65" s="109"/>
    </row>
  </sheetData>
  <sheetProtection/>
  <mergeCells count="11">
    <mergeCell ref="B56:C56"/>
    <mergeCell ref="B4:B5"/>
    <mergeCell ref="C4:C5"/>
    <mergeCell ref="B49:C49"/>
    <mergeCell ref="B50:C50"/>
    <mergeCell ref="D4:G4"/>
    <mergeCell ref="B3:G3"/>
    <mergeCell ref="B51:C51"/>
    <mergeCell ref="B52:C52"/>
    <mergeCell ref="B54:C54"/>
    <mergeCell ref="B55:C55"/>
  </mergeCells>
  <printOptions/>
  <pageMargins left="0.25" right="0.25" top="0.75" bottom="0.34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Ярослав</cp:lastModifiedBy>
  <cp:lastPrinted>2017-04-06T22:55:18Z</cp:lastPrinted>
  <dcterms:created xsi:type="dcterms:W3CDTF">1996-10-08T23:32:33Z</dcterms:created>
  <dcterms:modified xsi:type="dcterms:W3CDTF">2017-04-24T22:48:43Z</dcterms:modified>
  <cp:category/>
  <cp:version/>
  <cp:contentType/>
  <cp:contentStatus/>
</cp:coreProperties>
</file>