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50" windowWidth="23917" windowHeight="10055"/>
  </bookViews>
  <sheets>
    <sheet name="НВВ подонтр. и неподконтр. (2)" sheetId="1" r:id="rId1"/>
  </sheets>
  <calcPr calcId="125725"/>
</workbook>
</file>

<file path=xl/calcChain.xml><?xml version="1.0" encoding="utf-8"?>
<calcChain xmlns="http://schemas.openxmlformats.org/spreadsheetml/2006/main">
  <c r="G25" i="1"/>
  <c r="G23"/>
  <c r="G21"/>
  <c r="G22"/>
  <c r="G19"/>
  <c r="G17"/>
  <c r="G16"/>
  <c r="G15"/>
  <c r="G14"/>
  <c r="G12"/>
  <c r="G11"/>
  <c r="G8"/>
  <c r="E8"/>
  <c r="E11"/>
  <c r="E10" s="1"/>
  <c r="F10"/>
  <c r="F6"/>
  <c r="E21"/>
  <c r="G18"/>
  <c r="G34"/>
  <c r="G35"/>
  <c r="G36"/>
  <c r="G33"/>
  <c r="G42"/>
  <c r="G13"/>
  <c r="G7"/>
  <c r="G10" l="1"/>
  <c r="F20"/>
  <c r="E20"/>
  <c r="G31"/>
  <c r="D42" l="1"/>
  <c r="D20" l="1"/>
  <c r="F31"/>
  <c r="F27" s="1"/>
  <c r="F52" s="1"/>
  <c r="D31"/>
  <c r="D27" s="1"/>
  <c r="D24"/>
  <c r="D10"/>
  <c r="E31"/>
  <c r="E27" s="1"/>
  <c r="G24"/>
  <c r="F24"/>
  <c r="E24"/>
  <c r="E6" s="1"/>
  <c r="E52" s="1"/>
  <c r="G29"/>
  <c r="G27" s="1"/>
  <c r="G20" l="1"/>
  <c r="D6"/>
  <c r="D52" s="1"/>
  <c r="G6" l="1"/>
  <c r="G52" s="1"/>
</calcChain>
</file>

<file path=xl/sharedStrings.xml><?xml version="1.0" encoding="utf-8"?>
<sst xmlns="http://schemas.openxmlformats.org/spreadsheetml/2006/main" count="112" uniqueCount="112">
  <si>
    <t>№
 п/п</t>
  </si>
  <si>
    <t xml:space="preserve">Статьи расходов </t>
  </si>
  <si>
    <t>Смета расходов, тыс.руб.</t>
  </si>
  <si>
    <t>2020год
утверждено ДТПК</t>
  </si>
  <si>
    <t>1.</t>
  </si>
  <si>
    <t>Подконтрольные расходы организации, всего, в том числе:</t>
  </si>
  <si>
    <t>1.1</t>
  </si>
  <si>
    <t>Расходы на оплату труда</t>
  </si>
  <si>
    <t>1.2</t>
  </si>
  <si>
    <t>Материалы</t>
  </si>
  <si>
    <t>1.3</t>
  </si>
  <si>
    <t xml:space="preserve">Ремонт основных фондов (хозспособ) </t>
  </si>
  <si>
    <t>1.4</t>
  </si>
  <si>
    <t>Другие обоснованные подконтрольные расходы, в том числе:</t>
  </si>
  <si>
    <t>1.4.1</t>
  </si>
  <si>
    <t>Работы и услуги производственного характера</t>
  </si>
  <si>
    <t>1.4.2</t>
  </si>
  <si>
    <t>1.4.3</t>
  </si>
  <si>
    <t>Обеспечение нормальных условий труда и техники безопасности</t>
  </si>
  <si>
    <t>1.4.4</t>
  </si>
  <si>
    <t>Расходы на командировки</t>
  </si>
  <si>
    <t>1.4.5</t>
  </si>
  <si>
    <t>Расходы на обучение персонала</t>
  </si>
  <si>
    <t>1.4.6</t>
  </si>
  <si>
    <t>Расходы на страхование</t>
  </si>
  <si>
    <t>1.4.9</t>
  </si>
  <si>
    <t>Коммунальные услуги (эллектроэнергия)</t>
  </si>
  <si>
    <t>1.5</t>
  </si>
  <si>
    <t>Прочие обоснованные подконтрольные расходы</t>
  </si>
  <si>
    <t>1.5.1</t>
  </si>
  <si>
    <t>услуги связи, почты, банков</t>
  </si>
  <si>
    <t>1.5.2</t>
  </si>
  <si>
    <t>канцелярские расходы</t>
  </si>
  <si>
    <t>1.5.3</t>
  </si>
  <si>
    <t>информационные и консультационные услуги</t>
  </si>
  <si>
    <t>1.6</t>
  </si>
  <si>
    <t>Расходы из прибыли, в том числе:</t>
  </si>
  <si>
    <t>1.6.1</t>
  </si>
  <si>
    <t>Расходы социального характера</t>
  </si>
  <si>
    <t>1.6.2</t>
  </si>
  <si>
    <t>Прочие обоснованные расходы из прибыли ( на развитие)</t>
  </si>
  <si>
    <t>2.</t>
  </si>
  <si>
    <t>Неподконтрольные расходы организации, всего, в том числе:</t>
  </si>
  <si>
    <t>2.1</t>
  </si>
  <si>
    <t>Амортизация основных средств</t>
  </si>
  <si>
    <t>2.2</t>
  </si>
  <si>
    <t>Отчисления на социальные нужды</t>
  </si>
  <si>
    <t>2.4</t>
  </si>
  <si>
    <t>Налоги и сборы, в том числе:</t>
  </si>
  <si>
    <t>2.4.1</t>
  </si>
  <si>
    <t>Плата за землю</t>
  </si>
  <si>
    <t>2.4.2</t>
  </si>
  <si>
    <t>Транспортный налог</t>
  </si>
  <si>
    <t>2.4.3</t>
  </si>
  <si>
    <t>Налог на имущество</t>
  </si>
  <si>
    <t>2.4.4</t>
  </si>
  <si>
    <t>Плата за негативное воздействие на окружающую среду</t>
  </si>
  <si>
    <t>2.4.5</t>
  </si>
  <si>
    <t>Налог на прибыль (в том числе на кап. Вложения)</t>
  </si>
  <si>
    <t>2.5</t>
  </si>
  <si>
    <t>2.6</t>
  </si>
  <si>
    <t>Расходы, связанные с компенсацией незапланированных расходов  или полученного избытка</t>
  </si>
  <si>
    <t>2.7</t>
  </si>
  <si>
    <t>Прочие обоснованные неподконтрольные расходы (недополученный доход)</t>
  </si>
  <si>
    <t>2.8</t>
  </si>
  <si>
    <t>Капитальные вложения производственного характера из прибыли</t>
  </si>
  <si>
    <t>2.9</t>
  </si>
  <si>
    <t>Расходы, связанные с компенсацией выпадающих доходов от
 льготного технологического присоединения</t>
  </si>
  <si>
    <t xml:space="preserve">Необходимая валовая выручка (НВВ) на содержание электрических сетей (без выпадающих доходов), всего: </t>
  </si>
  <si>
    <t>Плата за Потери электроэнергии</t>
  </si>
  <si>
    <t xml:space="preserve">Плановые показатели надежности и качества оказываемых услуг на долгосрочный период 2017 год  </t>
  </si>
  <si>
    <t>1.Показатель средней продолжительности прекращения передачи электрической энергии (Пп)</t>
  </si>
  <si>
    <t>2.Показатель качества предоставления возможности технологического присоединения (Птпр)</t>
  </si>
  <si>
    <t>3.Показатель уровня качества оказываемых услуг территориальных сетевых организаций (Птсо)</t>
  </si>
  <si>
    <t>Директор ОРМУПЭС</t>
  </si>
  <si>
    <t>Иванов Д.А.</t>
  </si>
  <si>
    <t>2.10</t>
  </si>
  <si>
    <t>Расходы, связанные с установлением приборов учёта ( Федеральный закон от 27.12.2018 N 522-ФЗ)</t>
  </si>
  <si>
    <t>Экономия от снижения технологических потерь</t>
  </si>
  <si>
    <t>Количество активов (у.е.)</t>
  </si>
  <si>
    <t>кол-во затрат на 1 у.е.</t>
  </si>
  <si>
    <t>Корректировка неподконтрольных, формула (7) Приказ 98-э</t>
  </si>
  <si>
    <t>30,45%</t>
  </si>
  <si>
    <t>30,20%</t>
  </si>
  <si>
    <t>корректировка с учётом изменения полезного отпуска и цен на электрическую энергию</t>
  </si>
  <si>
    <t>Расходы связанные с компенсацией незапланированных расходов или полученного избытка, в т.ч.:</t>
  </si>
  <si>
    <t>Корректировка подконтрольных расходов в связи с исполнением планируемых параметров расчёта (ИПЦ)</t>
  </si>
  <si>
    <t>Корректировка по исполнению инвестиционной программы</t>
  </si>
  <si>
    <t>Коммунальные услуги</t>
  </si>
  <si>
    <t>Корректировка по п.7 Основ ценообразования (экономически неооснованные расходы)</t>
  </si>
  <si>
    <t>1.4.7</t>
  </si>
  <si>
    <t>1.4.8</t>
  </si>
  <si>
    <t>30%</t>
  </si>
  <si>
    <t xml:space="preserve">содержание автотранспорта </t>
  </si>
  <si>
    <t>Услуги лаборатории и охранно - пожарная безопасность</t>
  </si>
  <si>
    <t>30,4</t>
  </si>
  <si>
    <t>Корректировка по показателям надёжности и качества</t>
  </si>
  <si>
    <t>2022 год факт</t>
  </si>
  <si>
    <t>2.10.1</t>
  </si>
  <si>
    <t>2.10.2</t>
  </si>
  <si>
    <t>2.10.3</t>
  </si>
  <si>
    <t>2.10.4</t>
  </si>
  <si>
    <t>2.10.5</t>
  </si>
  <si>
    <t>2.10.6</t>
  </si>
  <si>
    <t>2.10.7</t>
  </si>
  <si>
    <t>Смета расходов на передачу электрической энергии ОРМУПЭС на 2024г.</t>
  </si>
  <si>
    <t>2023 год
утверждено ДТПК</t>
  </si>
  <si>
    <t>2.10.8</t>
  </si>
  <si>
    <t>Отклонение товарной выручки по доходам за 2021 год</t>
  </si>
  <si>
    <t>2.10.9</t>
  </si>
  <si>
    <t>Корректировка по обеспечению коммерческого учёта</t>
  </si>
  <si>
    <t>2024 год
предложение
организации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</si>
</sst>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</cellStyleXfs>
  <cellXfs count="53">
    <xf numFmtId="0" fontId="0" fillId="0" borderId="0" xfId="0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/>
    <xf numFmtId="2" fontId="6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2" fontId="2" fillId="0" borderId="5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72"/>
  <sheetViews>
    <sheetView tabSelected="1" topLeftCell="B40" workbookViewId="0">
      <selection activeCell="G42" sqref="G42"/>
    </sheetView>
  </sheetViews>
  <sheetFormatPr defaultRowHeight="15.65"/>
  <cols>
    <col min="1" max="1" width="4.5546875" customWidth="1"/>
    <col min="2" max="2" width="6.88671875" customWidth="1"/>
    <col min="3" max="3" width="100.88671875" customWidth="1"/>
    <col min="4" max="4" width="15" hidden="1" customWidth="1"/>
    <col min="5" max="5" width="14.21875" customWidth="1"/>
    <col min="6" max="6" width="14.109375" style="26" customWidth="1"/>
    <col min="7" max="7" width="14.44140625" style="18" customWidth="1"/>
  </cols>
  <sheetData>
    <row r="3" spans="2:7" ht="30.05" customHeight="1">
      <c r="B3" s="43" t="s">
        <v>105</v>
      </c>
      <c r="C3" s="43"/>
      <c r="D3" s="43"/>
      <c r="E3" s="43"/>
      <c r="F3" s="43"/>
      <c r="G3" s="43"/>
    </row>
    <row r="4" spans="2:7" ht="27.7" customHeight="1">
      <c r="B4" s="44" t="s">
        <v>0</v>
      </c>
      <c r="C4" s="45" t="s">
        <v>1</v>
      </c>
      <c r="D4" s="46" t="s">
        <v>2</v>
      </c>
      <c r="E4" s="47"/>
      <c r="F4" s="47"/>
      <c r="G4" s="48"/>
    </row>
    <row r="5" spans="2:7" ht="47.3" customHeight="1">
      <c r="B5" s="44"/>
      <c r="C5" s="45"/>
      <c r="D5" s="1" t="s">
        <v>3</v>
      </c>
      <c r="E5" s="36" t="s">
        <v>97</v>
      </c>
      <c r="F5" s="1" t="s">
        <v>106</v>
      </c>
      <c r="G5" s="1" t="s">
        <v>111</v>
      </c>
    </row>
    <row r="6" spans="2:7">
      <c r="B6" s="3" t="s">
        <v>4</v>
      </c>
      <c r="C6" s="4" t="s">
        <v>5</v>
      </c>
      <c r="D6" s="5" t="e">
        <f>(D7+D8+D10+D20+D24)</f>
        <v>#REF!</v>
      </c>
      <c r="E6" s="5">
        <f>(E7+E8+E10+E20+E24)</f>
        <v>42664.526999999995</v>
      </c>
      <c r="F6" s="5">
        <f>(F7+F8+F10+F20+F24)</f>
        <v>39214.159999999996</v>
      </c>
      <c r="G6" s="5">
        <f>(G7+G8+G10+G20+G24)</f>
        <v>48148.095269999998</v>
      </c>
    </row>
    <row r="7" spans="2:7">
      <c r="B7" s="6" t="s">
        <v>6</v>
      </c>
      <c r="C7" s="7" t="s">
        <v>7</v>
      </c>
      <c r="D7" s="8">
        <v>29705.22</v>
      </c>
      <c r="E7" s="8">
        <v>33668.69</v>
      </c>
      <c r="F7" s="8">
        <v>31710.09</v>
      </c>
      <c r="G7" s="5">
        <f>F7*1.2</f>
        <v>38052.108</v>
      </c>
    </row>
    <row r="8" spans="2:7">
      <c r="B8" s="6" t="s">
        <v>8</v>
      </c>
      <c r="C8" s="7" t="s">
        <v>9</v>
      </c>
      <c r="D8" s="1">
        <v>3794.66</v>
      </c>
      <c r="E8" s="1">
        <f>4078.16+596.96+96.11</f>
        <v>4771.2299999999996</v>
      </c>
      <c r="F8" s="37">
        <v>4050.77</v>
      </c>
      <c r="G8" s="9">
        <f>E8*1.11</f>
        <v>5296.0653000000002</v>
      </c>
    </row>
    <row r="9" spans="2:7">
      <c r="B9" s="6" t="s">
        <v>10</v>
      </c>
      <c r="C9" s="7" t="s">
        <v>11</v>
      </c>
      <c r="D9" s="9"/>
      <c r="E9" s="9"/>
      <c r="F9" s="38"/>
      <c r="G9" s="9"/>
    </row>
    <row r="10" spans="2:7" ht="16.3">
      <c r="B10" s="10" t="s">
        <v>12</v>
      </c>
      <c r="C10" s="11" t="s">
        <v>13</v>
      </c>
      <c r="D10" s="5">
        <f>D11+D12+D13+D14+D15+D16+D17+D18</f>
        <v>2632.0699999999997</v>
      </c>
      <c r="E10" s="5">
        <f>E11+E12+E13+E14+E15+E16+E17+E18+E19</f>
        <v>2790.52</v>
      </c>
      <c r="F10" s="39">
        <f>F11+F12+F13+F14+F15+F16+F17+F18+F19</f>
        <v>2809.7</v>
      </c>
      <c r="G10" s="5">
        <f>G11+G12+G13+G14+G15+G16+G17+G18+G19</f>
        <v>3190.3143000000005</v>
      </c>
    </row>
    <row r="11" spans="2:7">
      <c r="B11" s="6" t="s">
        <v>14</v>
      </c>
      <c r="C11" s="7" t="s">
        <v>15</v>
      </c>
      <c r="D11" s="9">
        <v>356.71</v>
      </c>
      <c r="E11" s="9">
        <f>393.915</f>
        <v>393.91500000000002</v>
      </c>
      <c r="F11" s="38">
        <v>380.79</v>
      </c>
      <c r="G11" s="9">
        <f>E11*1.11</f>
        <v>437.24565000000007</v>
      </c>
    </row>
    <row r="12" spans="2:7">
      <c r="B12" s="6" t="s">
        <v>16</v>
      </c>
      <c r="C12" s="7" t="s">
        <v>18</v>
      </c>
      <c r="D12" s="9">
        <v>147.94999999999999</v>
      </c>
      <c r="E12" s="9">
        <v>29.75</v>
      </c>
      <c r="F12" s="38">
        <v>157.93</v>
      </c>
      <c r="G12" s="9">
        <f>E12*1.11</f>
        <v>33.022500000000001</v>
      </c>
    </row>
    <row r="13" spans="2:7">
      <c r="B13" s="6" t="s">
        <v>17</v>
      </c>
      <c r="C13" s="7" t="s">
        <v>20</v>
      </c>
      <c r="D13" s="9">
        <v>84.48</v>
      </c>
      <c r="E13" s="9">
        <v>0</v>
      </c>
      <c r="F13" s="38">
        <v>90.18</v>
      </c>
      <c r="G13" s="9">
        <f>E13*1.2</f>
        <v>0</v>
      </c>
    </row>
    <row r="14" spans="2:7">
      <c r="B14" s="6" t="s">
        <v>19</v>
      </c>
      <c r="C14" s="7" t="s">
        <v>22</v>
      </c>
      <c r="D14" s="9">
        <v>74.900000000000006</v>
      </c>
      <c r="E14" s="9">
        <v>85.59</v>
      </c>
      <c r="F14" s="38">
        <v>79.95</v>
      </c>
      <c r="G14" s="9">
        <f>F14*1.11</f>
        <v>88.744500000000016</v>
      </c>
    </row>
    <row r="15" spans="2:7">
      <c r="B15" s="6" t="s">
        <v>21</v>
      </c>
      <c r="C15" s="7" t="s">
        <v>24</v>
      </c>
      <c r="D15" s="9">
        <v>77.900000000000006</v>
      </c>
      <c r="E15" s="9">
        <v>48.725000000000001</v>
      </c>
      <c r="F15" s="38">
        <v>83.16</v>
      </c>
      <c r="G15" s="9">
        <f>E15*1.11</f>
        <v>54.084750000000007</v>
      </c>
    </row>
    <row r="16" spans="2:7">
      <c r="B16" s="6" t="s">
        <v>23</v>
      </c>
      <c r="C16" s="7" t="s">
        <v>93</v>
      </c>
      <c r="D16" s="9">
        <v>991.17</v>
      </c>
      <c r="E16" s="9">
        <v>1018.57</v>
      </c>
      <c r="F16" s="38">
        <v>1058.07</v>
      </c>
      <c r="G16" s="9">
        <f>E16*1.11</f>
        <v>1130.6127000000001</v>
      </c>
    </row>
    <row r="17" spans="2:7">
      <c r="B17" s="6" t="s">
        <v>90</v>
      </c>
      <c r="C17" s="7" t="s">
        <v>94</v>
      </c>
      <c r="D17" s="9">
        <v>96.75</v>
      </c>
      <c r="E17" s="9">
        <v>186.79</v>
      </c>
      <c r="F17" s="38">
        <v>103.28</v>
      </c>
      <c r="G17" s="9">
        <f>E17*1.11</f>
        <v>207.33690000000001</v>
      </c>
    </row>
    <row r="18" spans="2:7">
      <c r="B18" s="6" t="s">
        <v>91</v>
      </c>
      <c r="C18" s="7" t="s">
        <v>26</v>
      </c>
      <c r="D18" s="9">
        <v>802.21</v>
      </c>
      <c r="E18" s="9">
        <v>1018.45</v>
      </c>
      <c r="F18" s="38">
        <v>840.91</v>
      </c>
      <c r="G18" s="9">
        <f>E18*1.2</f>
        <v>1222.1400000000001</v>
      </c>
    </row>
    <row r="19" spans="2:7">
      <c r="B19" s="6" t="s">
        <v>25</v>
      </c>
      <c r="C19" s="7" t="s">
        <v>88</v>
      </c>
      <c r="D19" s="9"/>
      <c r="E19" s="9">
        <v>8.73</v>
      </c>
      <c r="F19" s="38">
        <v>15.43</v>
      </c>
      <c r="G19" s="9">
        <f>F19*1.11</f>
        <v>17.127300000000002</v>
      </c>
    </row>
    <row r="20" spans="2:7" ht="16.3">
      <c r="B20" s="10" t="s">
        <v>27</v>
      </c>
      <c r="C20" s="11" t="s">
        <v>28</v>
      </c>
      <c r="D20" s="5" t="e">
        <f>D21+D22+D23+#REF!</f>
        <v>#REF!</v>
      </c>
      <c r="E20" s="5">
        <f>E21+E22+E23</f>
        <v>1113.777</v>
      </c>
      <c r="F20" s="39">
        <f t="shared" ref="F20:G20" si="0">F21+F22+F23</f>
        <v>307.27999999999997</v>
      </c>
      <c r="G20" s="5">
        <f t="shared" si="0"/>
        <v>1236.2924699999999</v>
      </c>
    </row>
    <row r="21" spans="2:7">
      <c r="B21" s="6" t="s">
        <v>29</v>
      </c>
      <c r="C21" s="7" t="s">
        <v>30</v>
      </c>
      <c r="D21" s="9">
        <v>141.19</v>
      </c>
      <c r="E21" s="9">
        <f>152.35+16.344+13.587+11.875</f>
        <v>194.15599999999998</v>
      </c>
      <c r="F21" s="38">
        <v>150.72</v>
      </c>
      <c r="G21" s="9">
        <f>E21*1.11</f>
        <v>215.51316</v>
      </c>
    </row>
    <row r="22" spans="2:7">
      <c r="B22" s="6" t="s">
        <v>31</v>
      </c>
      <c r="C22" s="7" t="s">
        <v>32</v>
      </c>
      <c r="D22" s="9">
        <v>72.58</v>
      </c>
      <c r="E22" s="9">
        <v>124.96</v>
      </c>
      <c r="F22" s="38">
        <v>77.48</v>
      </c>
      <c r="G22" s="9">
        <f>E22*1.11</f>
        <v>138.7056</v>
      </c>
    </row>
    <row r="23" spans="2:7">
      <c r="B23" s="6" t="s">
        <v>33</v>
      </c>
      <c r="C23" s="7" t="s">
        <v>34</v>
      </c>
      <c r="D23" s="9">
        <v>74.08</v>
      </c>
      <c r="E23" s="9">
        <v>794.66099999999994</v>
      </c>
      <c r="F23" s="38">
        <v>79.08</v>
      </c>
      <c r="G23" s="9">
        <f>E23*1.11</f>
        <v>882.07371000000001</v>
      </c>
    </row>
    <row r="24" spans="2:7" ht="16.3">
      <c r="B24" s="12" t="s">
        <v>35</v>
      </c>
      <c r="C24" s="11" t="s">
        <v>36</v>
      </c>
      <c r="D24" s="5">
        <f>D25+D26</f>
        <v>315.05</v>
      </c>
      <c r="E24" s="5">
        <f>E25+E26</f>
        <v>320.31</v>
      </c>
      <c r="F24" s="39">
        <f>F25+F26</f>
        <v>336.32</v>
      </c>
      <c r="G24" s="5">
        <f>G25+G26</f>
        <v>373.3152</v>
      </c>
    </row>
    <row r="25" spans="2:7">
      <c r="B25" s="6" t="s">
        <v>37</v>
      </c>
      <c r="C25" s="7" t="s">
        <v>38</v>
      </c>
      <c r="D25" s="9">
        <v>315.05</v>
      </c>
      <c r="E25" s="33">
        <v>320.31</v>
      </c>
      <c r="F25" s="9">
        <v>336.32</v>
      </c>
      <c r="G25" s="9">
        <f>F25*1.11</f>
        <v>373.3152</v>
      </c>
    </row>
    <row r="26" spans="2:7">
      <c r="B26" s="6" t="s">
        <v>39</v>
      </c>
      <c r="C26" s="7" t="s">
        <v>40</v>
      </c>
      <c r="D26" s="9"/>
      <c r="E26" s="9"/>
      <c r="F26" s="9"/>
      <c r="G26" s="9"/>
    </row>
    <row r="27" spans="2:7">
      <c r="B27" s="12" t="s">
        <v>41</v>
      </c>
      <c r="C27" s="4" t="s">
        <v>42</v>
      </c>
      <c r="D27" s="5" t="e">
        <f>D28+D29+D31+#REF!+D39+D40</f>
        <v>#REF!</v>
      </c>
      <c r="E27" s="5">
        <f>E28+E29+E31+E39+E40</f>
        <v>16942.29348</v>
      </c>
      <c r="F27" s="5">
        <f>F28+F29+F31+F39+F40</f>
        <v>16989.2</v>
      </c>
      <c r="G27" s="5">
        <f t="shared" ref="G27" si="1">G28+G29+G31+G39+G40</f>
        <v>25688.091886000002</v>
      </c>
    </row>
    <row r="28" spans="2:7">
      <c r="B28" s="6" t="s">
        <v>43</v>
      </c>
      <c r="C28" s="7" t="s">
        <v>44</v>
      </c>
      <c r="D28" s="9">
        <v>684.53</v>
      </c>
      <c r="E28" s="33">
        <v>1197.3140000000001</v>
      </c>
      <c r="F28" s="9">
        <v>686.95</v>
      </c>
      <c r="G28" s="9">
        <v>1197.31</v>
      </c>
    </row>
    <row r="29" spans="2:7">
      <c r="B29" s="6" t="s">
        <v>45</v>
      </c>
      <c r="C29" s="7" t="s">
        <v>46</v>
      </c>
      <c r="D29" s="9">
        <v>8970.98</v>
      </c>
      <c r="E29" s="9">
        <v>9898.5754799999995</v>
      </c>
      <c r="F29" s="9">
        <v>9639.8700000000008</v>
      </c>
      <c r="G29" s="9">
        <f>G7*0.3045</f>
        <v>11586.866886</v>
      </c>
    </row>
    <row r="30" spans="2:7">
      <c r="B30" s="6"/>
      <c r="C30" s="7"/>
      <c r="D30" s="6" t="s">
        <v>83</v>
      </c>
      <c r="E30" s="6" t="s">
        <v>92</v>
      </c>
      <c r="F30" s="6" t="s">
        <v>95</v>
      </c>
      <c r="G30" s="6" t="s">
        <v>82</v>
      </c>
    </row>
    <row r="31" spans="2:7" ht="16.3">
      <c r="B31" s="12" t="s">
        <v>47</v>
      </c>
      <c r="C31" s="11" t="s">
        <v>48</v>
      </c>
      <c r="D31" s="5">
        <f>D32+D33+D34+D35+D36</f>
        <v>176.91</v>
      </c>
      <c r="E31" s="5">
        <f>E32+E33+E34+E35+E36</f>
        <v>77.003999999999991</v>
      </c>
      <c r="F31" s="5">
        <f>F32+F33+F34+F35+F36</f>
        <v>144</v>
      </c>
      <c r="G31" s="5">
        <f>G32+G33+G34+G35+G36</f>
        <v>77.003999999999991</v>
      </c>
    </row>
    <row r="32" spans="2:7">
      <c r="B32" s="6" t="s">
        <v>49</v>
      </c>
      <c r="C32" s="7" t="s">
        <v>50</v>
      </c>
      <c r="D32" s="9"/>
      <c r="E32" s="9"/>
      <c r="F32" s="9"/>
      <c r="G32" s="13"/>
    </row>
    <row r="33" spans="2:9">
      <c r="B33" s="6" t="s">
        <v>51</v>
      </c>
      <c r="C33" s="7" t="s">
        <v>52</v>
      </c>
      <c r="D33" s="9">
        <v>19.98</v>
      </c>
      <c r="E33" s="9">
        <v>29.006</v>
      </c>
      <c r="F33" s="9">
        <v>29.01</v>
      </c>
      <c r="G33" s="9">
        <f>E33</f>
        <v>29.006</v>
      </c>
    </row>
    <row r="34" spans="2:9">
      <c r="B34" s="6" t="s">
        <v>53</v>
      </c>
      <c r="C34" s="7" t="s">
        <v>54</v>
      </c>
      <c r="D34" s="9">
        <v>35.299999999999997</v>
      </c>
      <c r="E34" s="9">
        <v>47.997999999999998</v>
      </c>
      <c r="F34" s="9">
        <v>44.79</v>
      </c>
      <c r="G34" s="9">
        <f t="shared" ref="G34:G36" si="2">E34</f>
        <v>47.997999999999998</v>
      </c>
    </row>
    <row r="35" spans="2:9">
      <c r="B35" s="6" t="s">
        <v>55</v>
      </c>
      <c r="C35" s="7" t="s">
        <v>56</v>
      </c>
      <c r="D35" s="9"/>
      <c r="E35" s="9">
        <v>0</v>
      </c>
      <c r="F35" s="9">
        <v>0</v>
      </c>
      <c r="G35" s="9">
        <f t="shared" si="2"/>
        <v>0</v>
      </c>
    </row>
    <row r="36" spans="2:9">
      <c r="B36" s="6" t="s">
        <v>57</v>
      </c>
      <c r="C36" s="7" t="s">
        <v>58</v>
      </c>
      <c r="D36" s="9">
        <v>121.63</v>
      </c>
      <c r="E36" s="9">
        <v>0</v>
      </c>
      <c r="F36" s="9">
        <v>70.2</v>
      </c>
      <c r="G36" s="9">
        <f t="shared" si="2"/>
        <v>0</v>
      </c>
    </row>
    <row r="37" spans="2:9">
      <c r="B37" s="12" t="s">
        <v>59</v>
      </c>
      <c r="C37" s="7" t="s">
        <v>61</v>
      </c>
      <c r="D37" s="5">
        <v>52.69</v>
      </c>
      <c r="E37" s="5"/>
      <c r="F37" s="5"/>
      <c r="G37" s="9"/>
    </row>
    <row r="38" spans="2:9" ht="16.3">
      <c r="B38" s="10" t="s">
        <v>60</v>
      </c>
      <c r="C38" s="11" t="s">
        <v>63</v>
      </c>
      <c r="D38" s="5"/>
      <c r="E38" s="5"/>
      <c r="F38" s="5"/>
      <c r="G38" s="5"/>
    </row>
    <row r="39" spans="2:9">
      <c r="B39" s="12" t="s">
        <v>62</v>
      </c>
      <c r="C39" s="7" t="s">
        <v>65</v>
      </c>
      <c r="D39" s="9">
        <v>5050</v>
      </c>
      <c r="E39" s="40">
        <v>5041.6400000000003</v>
      </c>
      <c r="F39" s="9">
        <v>5347.88</v>
      </c>
      <c r="G39" s="9">
        <v>6034.8</v>
      </c>
    </row>
    <row r="40" spans="2:9" ht="31.3">
      <c r="B40" s="12" t="s">
        <v>64</v>
      </c>
      <c r="C40" s="31" t="s">
        <v>67</v>
      </c>
      <c r="D40" s="5">
        <v>274.44</v>
      </c>
      <c r="E40" s="41">
        <v>727.76</v>
      </c>
      <c r="F40" s="5">
        <v>1170.5</v>
      </c>
      <c r="G40" s="5">
        <v>6792.1109999999999</v>
      </c>
    </row>
    <row r="41" spans="2:9" ht="20.7" customHeight="1">
      <c r="B41" s="12" t="s">
        <v>66</v>
      </c>
      <c r="C41" s="31" t="s">
        <v>77</v>
      </c>
      <c r="D41" s="5"/>
      <c r="E41" s="41">
        <v>1748.28</v>
      </c>
      <c r="F41" s="5">
        <v>2578.6799999999998</v>
      </c>
      <c r="G41" s="5">
        <v>6443.4350000000004</v>
      </c>
      <c r="H41" s="34"/>
      <c r="I41" s="35"/>
    </row>
    <row r="42" spans="2:9" ht="31.95" customHeight="1">
      <c r="B42" s="12" t="s">
        <v>76</v>
      </c>
      <c r="C42" s="31" t="s">
        <v>85</v>
      </c>
      <c r="D42" s="5">
        <f t="shared" ref="D42" si="3">D43+D44+D45+D47+D48+D49</f>
        <v>52.680000000000007</v>
      </c>
      <c r="E42" s="5"/>
      <c r="F42" s="5">
        <v>616.78</v>
      </c>
      <c r="G42" s="5">
        <f>G43+G44+G45+G47+G48+G49+G51</f>
        <v>37.567999999999998</v>
      </c>
    </row>
    <row r="43" spans="2:9" ht="18.2" customHeight="1">
      <c r="B43" s="6" t="s">
        <v>98</v>
      </c>
      <c r="C43" s="14" t="s">
        <v>78</v>
      </c>
      <c r="D43" s="9"/>
      <c r="E43" s="9"/>
      <c r="F43" s="9">
        <v>0</v>
      </c>
      <c r="G43" s="9">
        <v>0</v>
      </c>
    </row>
    <row r="44" spans="2:9" ht="18.2" customHeight="1">
      <c r="B44" s="6" t="s">
        <v>99</v>
      </c>
      <c r="C44" s="14" t="s">
        <v>81</v>
      </c>
      <c r="D44" s="9">
        <v>417.5</v>
      </c>
      <c r="E44" s="9"/>
      <c r="F44" s="9">
        <v>-397.21</v>
      </c>
      <c r="G44" s="9"/>
    </row>
    <row r="45" spans="2:9" ht="18.2" customHeight="1">
      <c r="B45" s="6" t="s">
        <v>100</v>
      </c>
      <c r="C45" s="14" t="s">
        <v>89</v>
      </c>
      <c r="D45" s="9">
        <v>-658.62</v>
      </c>
      <c r="E45" s="9"/>
      <c r="F45" s="9">
        <v>0</v>
      </c>
      <c r="G45" s="9"/>
    </row>
    <row r="46" spans="2:9" ht="18.2" customHeight="1">
      <c r="B46" s="6" t="s">
        <v>101</v>
      </c>
      <c r="C46" s="14" t="s">
        <v>108</v>
      </c>
      <c r="D46" s="9"/>
      <c r="E46" s="9"/>
      <c r="F46" s="9">
        <v>2.72</v>
      </c>
      <c r="G46" s="9"/>
    </row>
    <row r="47" spans="2:9" ht="18.2" customHeight="1">
      <c r="B47" s="6" t="s">
        <v>102</v>
      </c>
      <c r="C47" s="14" t="s">
        <v>84</v>
      </c>
      <c r="D47" s="9">
        <v>541.24</v>
      </c>
      <c r="E47" s="9"/>
      <c r="F47" s="9">
        <v>-985.85</v>
      </c>
      <c r="G47" s="9">
        <v>37.567999999999998</v>
      </c>
    </row>
    <row r="48" spans="2:9" ht="31.3" customHeight="1">
      <c r="B48" s="6" t="s">
        <v>103</v>
      </c>
      <c r="C48" s="14" t="s">
        <v>86</v>
      </c>
      <c r="D48" s="9">
        <v>-247.44</v>
      </c>
      <c r="E48" s="9"/>
      <c r="F48" s="9">
        <v>1333.65</v>
      </c>
      <c r="G48" s="9">
        <v>0</v>
      </c>
    </row>
    <row r="49" spans="2:7" ht="31.3" customHeight="1">
      <c r="B49" s="6" t="s">
        <v>104</v>
      </c>
      <c r="C49" s="14" t="s">
        <v>87</v>
      </c>
      <c r="D49" s="9"/>
      <c r="E49" s="9"/>
      <c r="F49" s="9">
        <v>-53.12</v>
      </c>
      <c r="G49" s="9">
        <v>0</v>
      </c>
    </row>
    <row r="50" spans="2:7" ht="31.3" customHeight="1">
      <c r="B50" s="6" t="s">
        <v>107</v>
      </c>
      <c r="C50" s="14" t="s">
        <v>96</v>
      </c>
      <c r="D50" s="9"/>
      <c r="E50" s="9"/>
      <c r="F50" s="9">
        <v>0</v>
      </c>
      <c r="G50" s="9">
        <v>0</v>
      </c>
    </row>
    <row r="51" spans="2:7" ht="31.3" customHeight="1">
      <c r="B51" s="6" t="s">
        <v>109</v>
      </c>
      <c r="C51" s="14" t="s">
        <v>110</v>
      </c>
      <c r="D51" s="9"/>
      <c r="E51" s="9"/>
      <c r="F51" s="9">
        <v>716.59</v>
      </c>
      <c r="G51" s="9">
        <v>0</v>
      </c>
    </row>
    <row r="52" spans="2:7" ht="30.05" customHeight="1">
      <c r="B52" s="46" t="s">
        <v>68</v>
      </c>
      <c r="C52" s="48"/>
      <c r="D52" s="32" t="e">
        <f>D27+D6+D41+D42</f>
        <v>#REF!</v>
      </c>
      <c r="E52" s="5">
        <f>E27+E6+E41+E42</f>
        <v>61355.100479999994</v>
      </c>
      <c r="F52" s="5">
        <f>F27+F6+F41+F42</f>
        <v>59398.82</v>
      </c>
      <c r="G52" s="5">
        <f>G27+G6+G37+G42+G41+G40</f>
        <v>87109.301156000001</v>
      </c>
    </row>
    <row r="53" spans="2:7" ht="13.5" hidden="1" customHeight="1">
      <c r="B53" s="14">
        <v>4</v>
      </c>
      <c r="C53" s="14" t="s">
        <v>69</v>
      </c>
      <c r="D53" s="16">
        <v>17429.481</v>
      </c>
      <c r="E53" s="15">
        <v>18594.023959999999</v>
      </c>
      <c r="F53" s="16">
        <v>17429.481</v>
      </c>
      <c r="G53" s="2"/>
    </row>
    <row r="54" spans="2:7">
      <c r="B54" s="51" t="s">
        <v>79</v>
      </c>
      <c r="C54" s="52"/>
      <c r="D54" s="30">
        <v>2196.1149999999998</v>
      </c>
      <c r="E54" s="7">
        <v>2196.1149999999998</v>
      </c>
      <c r="F54" s="30">
        <v>2196.1149999999998</v>
      </c>
      <c r="G54" s="27">
        <v>2296.1149999999998</v>
      </c>
    </row>
    <row r="55" spans="2:7" hidden="1">
      <c r="B55" s="51" t="s">
        <v>80</v>
      </c>
      <c r="C55" s="52"/>
      <c r="D55" s="16">
        <v>23.82</v>
      </c>
      <c r="E55" s="7"/>
      <c r="F55" s="16">
        <v>10.134</v>
      </c>
      <c r="G55" s="9"/>
    </row>
    <row r="56" spans="2:7" ht="14.25" customHeight="1">
      <c r="B56" s="49"/>
      <c r="C56" s="49"/>
      <c r="D56" s="19"/>
      <c r="E56" s="19"/>
      <c r="F56" s="17"/>
    </row>
    <row r="57" spans="2:7" ht="30.05" customHeight="1">
      <c r="B57" s="50" t="s">
        <v>74</v>
      </c>
      <c r="C57" s="50"/>
      <c r="D57" s="28"/>
      <c r="E57" s="28"/>
      <c r="F57" s="29"/>
      <c r="G57" s="18" t="s">
        <v>75</v>
      </c>
    </row>
    <row r="58" spans="2:7" ht="32.25" customHeight="1">
      <c r="B58" s="50"/>
      <c r="C58" s="50"/>
      <c r="D58" s="20"/>
      <c r="E58" s="20"/>
      <c r="F58" s="17"/>
    </row>
    <row r="59" spans="2:7" ht="31.5" customHeight="1">
      <c r="B59" s="50"/>
      <c r="C59" s="50"/>
      <c r="D59" s="20"/>
      <c r="E59" s="20"/>
      <c r="F59" s="17"/>
    </row>
    <row r="60" spans="2:7" hidden="1">
      <c r="B60" s="21" t="s">
        <v>70</v>
      </c>
      <c r="C60" s="21"/>
      <c r="D60" s="21"/>
      <c r="E60" s="21"/>
      <c r="F60" s="17"/>
    </row>
    <row r="61" spans="2:7" ht="15.05" hidden="1" customHeight="1">
      <c r="B61" s="42" t="s">
        <v>71</v>
      </c>
      <c r="C61" s="42"/>
      <c r="D61" s="22"/>
      <c r="E61" s="22"/>
      <c r="F61" s="17"/>
    </row>
    <row r="62" spans="2:7" ht="15.05" hidden="1" customHeight="1">
      <c r="B62" s="42" t="s">
        <v>72</v>
      </c>
      <c r="C62" s="42"/>
      <c r="D62" s="22"/>
      <c r="E62" s="22"/>
      <c r="F62" s="17"/>
    </row>
    <row r="63" spans="2:7" ht="16.45" hidden="1" customHeight="1">
      <c r="B63" s="42" t="s">
        <v>73</v>
      </c>
      <c r="C63" s="42"/>
      <c r="D63" s="22"/>
      <c r="E63" s="22"/>
      <c r="F63" s="17"/>
    </row>
    <row r="64" spans="2:7">
      <c r="B64" s="17"/>
      <c r="C64" s="17"/>
      <c r="D64" s="17"/>
      <c r="E64" s="17"/>
      <c r="F64" s="17"/>
    </row>
    <row r="65" spans="2:6">
      <c r="B65" s="21"/>
      <c r="C65" s="21"/>
      <c r="D65" s="21"/>
      <c r="E65" s="21"/>
      <c r="F65" s="17"/>
    </row>
    <row r="66" spans="2:6">
      <c r="B66" s="17"/>
      <c r="C66" s="17"/>
      <c r="D66" s="17"/>
      <c r="E66" s="17"/>
      <c r="F66" s="23"/>
    </row>
    <row r="67" spans="2:6">
      <c r="B67" s="17"/>
      <c r="C67" s="17"/>
      <c r="D67" s="17"/>
      <c r="E67" s="17"/>
      <c r="F67" s="23"/>
    </row>
    <row r="68" spans="2:6">
      <c r="B68" s="21"/>
      <c r="C68" s="21"/>
      <c r="D68" s="21"/>
      <c r="E68" s="21"/>
      <c r="F68" s="23"/>
    </row>
    <row r="69" spans="2:6">
      <c r="B69" s="17"/>
      <c r="C69" s="17"/>
      <c r="D69" s="17"/>
      <c r="E69" s="17"/>
      <c r="F69" s="23"/>
    </row>
    <row r="70" spans="2:6">
      <c r="B70" s="17"/>
      <c r="C70" s="17"/>
      <c r="D70" s="17"/>
      <c r="E70" s="17"/>
      <c r="F70" s="23"/>
    </row>
    <row r="71" spans="2:6">
      <c r="B71" s="17"/>
      <c r="C71" s="17"/>
      <c r="D71" s="17"/>
      <c r="E71" s="17"/>
      <c r="F71" s="23"/>
    </row>
    <row r="72" spans="2:6">
      <c r="B72" s="24"/>
      <c r="C72" s="24"/>
      <c r="D72" s="24"/>
      <c r="E72" s="24"/>
      <c r="F72" s="25"/>
    </row>
  </sheetData>
  <mergeCells count="14">
    <mergeCell ref="B63:C63"/>
    <mergeCell ref="B3:G3"/>
    <mergeCell ref="B4:B5"/>
    <mergeCell ref="C4:C5"/>
    <mergeCell ref="D4:G4"/>
    <mergeCell ref="B52:C52"/>
    <mergeCell ref="B56:C56"/>
    <mergeCell ref="B57:C57"/>
    <mergeCell ref="B58:C58"/>
    <mergeCell ref="B59:C59"/>
    <mergeCell ref="B61:C61"/>
    <mergeCell ref="B62:C62"/>
    <mergeCell ref="B54:C54"/>
    <mergeCell ref="B55:C55"/>
  </mergeCells>
  <pageMargins left="0.25" right="0.25" top="0.75" bottom="0.34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 подонтр. и неподконтр.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2023-04-19T03:33:12Z</cp:lastPrinted>
  <dcterms:created xsi:type="dcterms:W3CDTF">2020-04-16T23:43:32Z</dcterms:created>
  <dcterms:modified xsi:type="dcterms:W3CDTF">2023-04-19T03:33:36Z</dcterms:modified>
</cp:coreProperties>
</file>